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СВОД (на 30.09.2023)" sheetId="2" r:id="rId1"/>
    <sheet name="Лист1" sheetId="1" r:id="rId2"/>
  </sheets>
  <externalReferences>
    <externalReference r:id="rId3"/>
  </externalReferences>
  <definedNames>
    <definedName name="_xlnm._FilterDatabase" localSheetId="0" hidden="1">'СВОД (на 30.09.2023)'!$A$7:$Y$154</definedName>
    <definedName name="_xlnm.Print_Titles" localSheetId="0">'СВОД (на 30.09.2023)'!$4:$7</definedName>
    <definedName name="ЦветЯчеки">'[1]по уч-ям'!$AB$50='[1]по уч-ям'!$AB$50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6" i="2" l="1"/>
  <c r="G113" i="2"/>
  <c r="L106" i="2"/>
  <c r="L85" i="2"/>
  <c r="L113" i="2"/>
  <c r="K175" i="2" l="1"/>
  <c r="J175" i="2"/>
  <c r="K174" i="2"/>
  <c r="J174" i="2"/>
  <c r="K173" i="2"/>
  <c r="J173" i="2"/>
  <c r="O172" i="2"/>
  <c r="M172" i="2"/>
  <c r="L172" i="2"/>
  <c r="K172" i="2"/>
  <c r="J172" i="2"/>
  <c r="O171" i="2"/>
  <c r="K171" i="2"/>
  <c r="J171" i="2"/>
  <c r="K170" i="2"/>
  <c r="J170" i="2"/>
  <c r="N169" i="2"/>
  <c r="O169" i="2" s="1"/>
  <c r="I169" i="2"/>
  <c r="K169" i="2" s="1"/>
  <c r="H169" i="2"/>
  <c r="G169" i="2"/>
  <c r="K168" i="2"/>
  <c r="J168" i="2"/>
  <c r="K167" i="2"/>
  <c r="J167" i="2"/>
  <c r="K166" i="2"/>
  <c r="J166" i="2"/>
  <c r="O165" i="2"/>
  <c r="M165" i="2"/>
  <c r="L165" i="2"/>
  <c r="K165" i="2"/>
  <c r="J165" i="2"/>
  <c r="J164" i="2"/>
  <c r="J163" i="2"/>
  <c r="N162" i="2"/>
  <c r="K162" i="2"/>
  <c r="J162" i="2"/>
  <c r="I162" i="2"/>
  <c r="M162" i="2" s="1"/>
  <c r="H162" i="2"/>
  <c r="G162" i="2"/>
  <c r="L162" i="2" s="1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I155" i="2"/>
  <c r="J155" i="2" s="1"/>
  <c r="H155" i="2"/>
  <c r="G155" i="2"/>
  <c r="K154" i="2"/>
  <c r="J154" i="2"/>
  <c r="K153" i="2"/>
  <c r="J153" i="2"/>
  <c r="K152" i="2"/>
  <c r="J152" i="2"/>
  <c r="O151" i="2"/>
  <c r="M151" i="2"/>
  <c r="L151" i="2"/>
  <c r="K151" i="2"/>
  <c r="J151" i="2"/>
  <c r="O150" i="2"/>
  <c r="M150" i="2"/>
  <c r="L150" i="2"/>
  <c r="K150" i="2"/>
  <c r="J150" i="2"/>
  <c r="J149" i="2"/>
  <c r="N148" i="2"/>
  <c r="O148" i="2" s="1"/>
  <c r="J148" i="2"/>
  <c r="I148" i="2"/>
  <c r="L148" i="2" s="1"/>
  <c r="H148" i="2"/>
  <c r="G148" i="2"/>
  <c r="K147" i="2"/>
  <c r="J147" i="2"/>
  <c r="K146" i="2"/>
  <c r="J146" i="2"/>
  <c r="K145" i="2"/>
  <c r="J145" i="2"/>
  <c r="M144" i="2"/>
  <c r="L144" i="2"/>
  <c r="K144" i="2"/>
  <c r="J144" i="2"/>
  <c r="O143" i="2"/>
  <c r="M143" i="2"/>
  <c r="L143" i="2"/>
  <c r="K143" i="2"/>
  <c r="J143" i="2"/>
  <c r="O142" i="2"/>
  <c r="M142" i="2"/>
  <c r="L142" i="2"/>
  <c r="K142" i="2"/>
  <c r="J142" i="2"/>
  <c r="N141" i="2"/>
  <c r="J141" i="2"/>
  <c r="I141" i="2"/>
  <c r="L141" i="2" s="1"/>
  <c r="H141" i="2"/>
  <c r="G141" i="2"/>
  <c r="K140" i="2"/>
  <c r="J140" i="2"/>
  <c r="K139" i="2"/>
  <c r="J139" i="2"/>
  <c r="K138" i="2"/>
  <c r="J138" i="2"/>
  <c r="O137" i="2"/>
  <c r="M137" i="2"/>
  <c r="L137" i="2"/>
  <c r="K137" i="2"/>
  <c r="J137" i="2"/>
  <c r="K136" i="2"/>
  <c r="J136" i="2"/>
  <c r="K135" i="2"/>
  <c r="J135" i="2"/>
  <c r="N134" i="2"/>
  <c r="K134" i="2"/>
  <c r="J134" i="2"/>
  <c r="I134" i="2"/>
  <c r="L134" i="2" s="1"/>
  <c r="H134" i="2"/>
  <c r="G134" i="2"/>
  <c r="O134" i="2" s="1"/>
  <c r="O133" i="2"/>
  <c r="M133" i="2"/>
  <c r="K133" i="2"/>
  <c r="K132" i="2"/>
  <c r="K131" i="2"/>
  <c r="O130" i="2"/>
  <c r="M130" i="2"/>
  <c r="L130" i="2"/>
  <c r="K130" i="2"/>
  <c r="J130" i="2"/>
  <c r="O129" i="2"/>
  <c r="M129" i="2"/>
  <c r="L129" i="2"/>
  <c r="K129" i="2"/>
  <c r="J129" i="2"/>
  <c r="K128" i="2"/>
  <c r="N127" i="2"/>
  <c r="L127" i="2"/>
  <c r="I127" i="2"/>
  <c r="M127" i="2" s="1"/>
  <c r="H127" i="2"/>
  <c r="K127" i="2" s="1"/>
  <c r="G127" i="2"/>
  <c r="O127" i="2" s="1"/>
  <c r="K126" i="2"/>
  <c r="J126" i="2"/>
  <c r="K124" i="2"/>
  <c r="J124" i="2"/>
  <c r="O123" i="2"/>
  <c r="N123" i="2"/>
  <c r="M123" i="2"/>
  <c r="L123" i="2"/>
  <c r="K123" i="2"/>
  <c r="J123" i="2"/>
  <c r="O122" i="2"/>
  <c r="M122" i="2"/>
  <c r="L122" i="2"/>
  <c r="K122" i="2"/>
  <c r="J122" i="2"/>
  <c r="K121" i="2"/>
  <c r="J121" i="2"/>
  <c r="N120" i="2"/>
  <c r="O120" i="2" s="1"/>
  <c r="J120" i="2"/>
  <c r="I120" i="2"/>
  <c r="K120" i="2" s="1"/>
  <c r="H120" i="2"/>
  <c r="G120" i="2"/>
  <c r="K119" i="2"/>
  <c r="J119" i="2"/>
  <c r="K117" i="2"/>
  <c r="J117" i="2"/>
  <c r="O116" i="2"/>
  <c r="M116" i="2"/>
  <c r="K116" i="2"/>
  <c r="J116" i="2"/>
  <c r="K115" i="2"/>
  <c r="J115" i="2"/>
  <c r="K114" i="2"/>
  <c r="J114" i="2"/>
  <c r="N113" i="2"/>
  <c r="I113" i="2"/>
  <c r="M113" i="2" s="1"/>
  <c r="H113" i="2"/>
  <c r="K113" i="2" s="1"/>
  <c r="O113" i="2"/>
  <c r="O112" i="2"/>
  <c r="M112" i="2"/>
  <c r="K112" i="2"/>
  <c r="J112" i="2"/>
  <c r="O111" i="2"/>
  <c r="M111" i="2"/>
  <c r="K111" i="2"/>
  <c r="J111" i="2"/>
  <c r="K110" i="2"/>
  <c r="J110" i="2"/>
  <c r="O109" i="2"/>
  <c r="M109" i="2"/>
  <c r="L109" i="2"/>
  <c r="K109" i="2"/>
  <c r="J109" i="2"/>
  <c r="O108" i="2"/>
  <c r="M108" i="2"/>
  <c r="K107" i="2"/>
  <c r="N106" i="2"/>
  <c r="K106" i="2"/>
  <c r="J106" i="2"/>
  <c r="I106" i="2"/>
  <c r="H106" i="2"/>
  <c r="G106" i="2"/>
  <c r="O106" i="2" s="1"/>
  <c r="M105" i="2"/>
  <c r="K105" i="2"/>
  <c r="J105" i="2"/>
  <c r="M104" i="2"/>
  <c r="K104" i="2"/>
  <c r="J104" i="2"/>
  <c r="M103" i="2"/>
  <c r="K103" i="2"/>
  <c r="J103" i="2"/>
  <c r="O102" i="2"/>
  <c r="M102" i="2"/>
  <c r="L102" i="2"/>
  <c r="K102" i="2"/>
  <c r="J102" i="2"/>
  <c r="O101" i="2"/>
  <c r="M101" i="2"/>
  <c r="L101" i="2"/>
  <c r="K101" i="2"/>
  <c r="J101" i="2"/>
  <c r="M100" i="2"/>
  <c r="K100" i="2"/>
  <c r="J100" i="2"/>
  <c r="N99" i="2"/>
  <c r="O99" i="2" s="1"/>
  <c r="I99" i="2"/>
  <c r="K99" i="2" s="1"/>
  <c r="H99" i="2"/>
  <c r="G99" i="2"/>
  <c r="M98" i="2"/>
  <c r="K98" i="2"/>
  <c r="M97" i="2"/>
  <c r="K97" i="2"/>
  <c r="M96" i="2"/>
  <c r="K96" i="2"/>
  <c r="J96" i="2"/>
  <c r="O95" i="2"/>
  <c r="M95" i="2"/>
  <c r="L95" i="2"/>
  <c r="K95" i="2"/>
  <c r="J95" i="2"/>
  <c r="M94" i="2"/>
  <c r="K94" i="2"/>
  <c r="K93" i="2"/>
  <c r="N92" i="2"/>
  <c r="I92" i="2"/>
  <c r="J92" i="2" s="1"/>
  <c r="H92" i="2"/>
  <c r="G92" i="2"/>
  <c r="O92" i="2" s="1"/>
  <c r="K91" i="2"/>
  <c r="J91" i="2"/>
  <c r="M90" i="2"/>
  <c r="K90" i="2"/>
  <c r="J90" i="2"/>
  <c r="M89" i="2"/>
  <c r="K89" i="2"/>
  <c r="J89" i="2"/>
  <c r="O88" i="2"/>
  <c r="M88" i="2"/>
  <c r="L88" i="2"/>
  <c r="K88" i="2"/>
  <c r="J88" i="2"/>
  <c r="O87" i="2"/>
  <c r="M87" i="2"/>
  <c r="L87" i="2"/>
  <c r="K87" i="2"/>
  <c r="J87" i="2"/>
  <c r="M86" i="2"/>
  <c r="K86" i="2"/>
  <c r="J86" i="2"/>
  <c r="N85" i="2"/>
  <c r="I85" i="2"/>
  <c r="H85" i="2"/>
  <c r="G85" i="2"/>
  <c r="O85" i="2" s="1"/>
  <c r="O84" i="2"/>
  <c r="M84" i="2"/>
  <c r="K84" i="2"/>
  <c r="J84" i="2"/>
  <c r="K83" i="2"/>
  <c r="J83" i="2"/>
  <c r="K82" i="2"/>
  <c r="O81" i="2"/>
  <c r="M81" i="2"/>
  <c r="L81" i="2"/>
  <c r="K81" i="2"/>
  <c r="J81" i="2"/>
  <c r="K80" i="2"/>
  <c r="J80" i="2"/>
  <c r="K79" i="2"/>
  <c r="J79" i="2"/>
  <c r="N78" i="2"/>
  <c r="O78" i="2" s="1"/>
  <c r="L78" i="2"/>
  <c r="J78" i="2"/>
  <c r="I78" i="2"/>
  <c r="M78" i="2" s="1"/>
  <c r="H78" i="2"/>
  <c r="K78" i="2" s="1"/>
  <c r="G78" i="2"/>
  <c r="M77" i="2"/>
  <c r="K77" i="2"/>
  <c r="J77" i="2"/>
  <c r="N76" i="2"/>
  <c r="N13" i="2" s="1"/>
  <c r="O13" i="2" s="1"/>
  <c r="M76" i="2"/>
  <c r="L76" i="2"/>
  <c r="J76" i="2"/>
  <c r="M75" i="2"/>
  <c r="K75" i="2"/>
  <c r="J75" i="2"/>
  <c r="O74" i="2"/>
  <c r="M74" i="2"/>
  <c r="L74" i="2"/>
  <c r="K74" i="2"/>
  <c r="J74" i="2"/>
  <c r="O73" i="2"/>
  <c r="M73" i="2"/>
  <c r="L73" i="2"/>
  <c r="K73" i="2"/>
  <c r="J73" i="2"/>
  <c r="M72" i="2"/>
  <c r="K72" i="2"/>
  <c r="N71" i="2"/>
  <c r="O71" i="2" s="1"/>
  <c r="L71" i="2"/>
  <c r="J71" i="2"/>
  <c r="I71" i="2"/>
  <c r="M71" i="2" s="1"/>
  <c r="H71" i="2"/>
  <c r="K71" i="2" s="1"/>
  <c r="G71" i="2"/>
  <c r="K70" i="2"/>
  <c r="K69" i="2"/>
  <c r="J69" i="2"/>
  <c r="K68" i="2"/>
  <c r="J68" i="2"/>
  <c r="O67" i="2"/>
  <c r="M67" i="2"/>
  <c r="L67" i="2"/>
  <c r="K67" i="2"/>
  <c r="J67" i="2"/>
  <c r="O66" i="2"/>
  <c r="M66" i="2"/>
  <c r="L66" i="2"/>
  <c r="K66" i="2"/>
  <c r="J66" i="2"/>
  <c r="O65" i="2"/>
  <c r="M65" i="2"/>
  <c r="L65" i="2"/>
  <c r="K65" i="2"/>
  <c r="J65" i="2"/>
  <c r="N64" i="2"/>
  <c r="K64" i="2"/>
  <c r="I64" i="2"/>
  <c r="J64" i="2" s="1"/>
  <c r="H64" i="2"/>
  <c r="G64" i="2"/>
  <c r="O64" i="2" s="1"/>
  <c r="M63" i="2"/>
  <c r="K63" i="2"/>
  <c r="J63" i="2"/>
  <c r="O62" i="2"/>
  <c r="N62" i="2"/>
  <c r="M62" i="2"/>
  <c r="K62" i="2"/>
  <c r="J62" i="2"/>
  <c r="M61" i="2"/>
  <c r="K61" i="2"/>
  <c r="O60" i="2"/>
  <c r="M60" i="2"/>
  <c r="L60" i="2"/>
  <c r="K60" i="2"/>
  <c r="J60" i="2"/>
  <c r="O59" i="2"/>
  <c r="M59" i="2"/>
  <c r="L59" i="2"/>
  <c r="K59" i="2"/>
  <c r="J59" i="2"/>
  <c r="O58" i="2"/>
  <c r="M58" i="2"/>
  <c r="L58" i="2"/>
  <c r="K58" i="2"/>
  <c r="J58" i="2"/>
  <c r="N57" i="2"/>
  <c r="I57" i="2"/>
  <c r="L57" i="2" s="1"/>
  <c r="H57" i="2"/>
  <c r="G57" i="2"/>
  <c r="O57" i="2" s="1"/>
  <c r="K56" i="2"/>
  <c r="J56" i="2"/>
  <c r="M55" i="2"/>
  <c r="K55" i="2"/>
  <c r="M54" i="2"/>
  <c r="K54" i="2"/>
  <c r="O53" i="2"/>
  <c r="M53" i="2"/>
  <c r="L53" i="2"/>
  <c r="K53" i="2"/>
  <c r="J53" i="2"/>
  <c r="O52" i="2"/>
  <c r="M52" i="2"/>
  <c r="L52" i="2"/>
  <c r="K52" i="2"/>
  <c r="J52" i="2"/>
  <c r="J50" i="2" s="1"/>
  <c r="M51" i="2"/>
  <c r="K51" i="2"/>
  <c r="J51" i="2"/>
  <c r="N50" i="2"/>
  <c r="I50" i="2"/>
  <c r="L50" i="2" s="1"/>
  <c r="H50" i="2"/>
  <c r="G50" i="2"/>
  <c r="O50" i="2" s="1"/>
  <c r="O49" i="2"/>
  <c r="M49" i="2"/>
  <c r="K49" i="2"/>
  <c r="M48" i="2"/>
  <c r="K48" i="2"/>
  <c r="M47" i="2"/>
  <c r="K47" i="2"/>
  <c r="O46" i="2"/>
  <c r="M46" i="2"/>
  <c r="L46" i="2"/>
  <c r="K46" i="2"/>
  <c r="J46" i="2"/>
  <c r="J43" i="2" s="1"/>
  <c r="O45" i="2"/>
  <c r="M45" i="2"/>
  <c r="L45" i="2"/>
  <c r="K45" i="2"/>
  <c r="J45" i="2"/>
  <c r="K44" i="2"/>
  <c r="J44" i="2"/>
  <c r="N43" i="2"/>
  <c r="I43" i="2"/>
  <c r="L43" i="2" s="1"/>
  <c r="H43" i="2"/>
  <c r="G43" i="2"/>
  <c r="O43" i="2" s="1"/>
  <c r="O42" i="2"/>
  <c r="M42" i="2"/>
  <c r="K42" i="2"/>
  <c r="J42" i="2"/>
  <c r="M41" i="2"/>
  <c r="K41" i="2"/>
  <c r="J41" i="2"/>
  <c r="M40" i="2"/>
  <c r="K40" i="2"/>
  <c r="O39" i="2"/>
  <c r="M39" i="2"/>
  <c r="L39" i="2"/>
  <c r="K39" i="2"/>
  <c r="J39" i="2"/>
  <c r="O38" i="2"/>
  <c r="M38" i="2"/>
  <c r="L38" i="2"/>
  <c r="K38" i="2"/>
  <c r="J38" i="2"/>
  <c r="M37" i="2"/>
  <c r="K37" i="2"/>
  <c r="N36" i="2"/>
  <c r="K36" i="2"/>
  <c r="I36" i="2"/>
  <c r="J36" i="2" s="1"/>
  <c r="H36" i="2"/>
  <c r="G36" i="2"/>
  <c r="O36" i="2" s="1"/>
  <c r="M35" i="2"/>
  <c r="K35" i="2"/>
  <c r="J35" i="2"/>
  <c r="M34" i="2"/>
  <c r="K34" i="2"/>
  <c r="J34" i="2"/>
  <c r="M33" i="2"/>
  <c r="K33" i="2"/>
  <c r="J33" i="2"/>
  <c r="O32" i="2"/>
  <c r="M32" i="2"/>
  <c r="L32" i="2"/>
  <c r="K32" i="2"/>
  <c r="J32" i="2"/>
  <c r="M31" i="2"/>
  <c r="J31" i="2"/>
  <c r="M30" i="2"/>
  <c r="K30" i="2"/>
  <c r="J30" i="2"/>
  <c r="N29" i="2"/>
  <c r="K29" i="2"/>
  <c r="I29" i="2"/>
  <c r="J29" i="2" s="1"/>
  <c r="H29" i="2"/>
  <c r="G29" i="2"/>
  <c r="O29" i="2" s="1"/>
  <c r="K28" i="2"/>
  <c r="J28" i="2"/>
  <c r="M27" i="2"/>
  <c r="K27" i="2"/>
  <c r="J27" i="2"/>
  <c r="M26" i="2"/>
  <c r="K26" i="2"/>
  <c r="J26" i="2"/>
  <c r="O25" i="2"/>
  <c r="M25" i="2"/>
  <c r="L25" i="2"/>
  <c r="K25" i="2"/>
  <c r="J25" i="2"/>
  <c r="O24" i="2"/>
  <c r="M24" i="2"/>
  <c r="L24" i="2"/>
  <c r="K24" i="2"/>
  <c r="J24" i="2"/>
  <c r="O23" i="2"/>
  <c r="M23" i="2"/>
  <c r="L23" i="2"/>
  <c r="K23" i="2"/>
  <c r="J23" i="2"/>
  <c r="N22" i="2"/>
  <c r="K22" i="2"/>
  <c r="I22" i="2"/>
  <c r="J22" i="2" s="1"/>
  <c r="H22" i="2"/>
  <c r="G22" i="2"/>
  <c r="O22" i="2" s="1"/>
  <c r="K21" i="2"/>
  <c r="J21" i="2"/>
  <c r="K20" i="2"/>
  <c r="J20" i="2"/>
  <c r="K19" i="2"/>
  <c r="J19" i="2"/>
  <c r="O18" i="2"/>
  <c r="M18" i="2"/>
  <c r="L18" i="2"/>
  <c r="K18" i="2"/>
  <c r="J18" i="2"/>
  <c r="O17" i="2"/>
  <c r="M17" i="2"/>
  <c r="L17" i="2"/>
  <c r="K17" i="2"/>
  <c r="J17" i="2"/>
  <c r="O16" i="2"/>
  <c r="M16" i="2"/>
  <c r="L16" i="2"/>
  <c r="K16" i="2"/>
  <c r="J16" i="2"/>
  <c r="N15" i="2"/>
  <c r="I15" i="2"/>
  <c r="L15" i="2" s="1"/>
  <c r="H15" i="2"/>
  <c r="G15" i="2"/>
  <c r="O15" i="2" s="1"/>
  <c r="N14" i="2"/>
  <c r="O14" i="2" s="1"/>
  <c r="L14" i="2"/>
  <c r="J14" i="2"/>
  <c r="I14" i="2"/>
  <c r="M14" i="2" s="1"/>
  <c r="H14" i="2"/>
  <c r="G14" i="2"/>
  <c r="K13" i="2"/>
  <c r="I13" i="2"/>
  <c r="J13" i="2" s="1"/>
  <c r="H13" i="2"/>
  <c r="G13" i="2"/>
  <c r="I12" i="2"/>
  <c r="M12" i="2" s="1"/>
  <c r="H12" i="2"/>
  <c r="G12" i="2"/>
  <c r="N11" i="2"/>
  <c r="O11" i="2" s="1"/>
  <c r="L11" i="2"/>
  <c r="J11" i="2"/>
  <c r="I11" i="2"/>
  <c r="M11" i="2" s="1"/>
  <c r="H11" i="2"/>
  <c r="G11" i="2"/>
  <c r="N10" i="2"/>
  <c r="K10" i="2"/>
  <c r="I10" i="2"/>
  <c r="J10" i="2" s="1"/>
  <c r="H10" i="2"/>
  <c r="G10" i="2"/>
  <c r="G8" i="2" s="1"/>
  <c r="N9" i="2"/>
  <c r="O9" i="2" s="1"/>
  <c r="L9" i="2"/>
  <c r="I9" i="2"/>
  <c r="K9" i="2" s="1"/>
  <c r="H9" i="2"/>
  <c r="H8" i="2" s="1"/>
  <c r="G9" i="2"/>
  <c r="I8" i="2"/>
  <c r="L8" i="2" l="1"/>
  <c r="K92" i="2"/>
  <c r="L99" i="2"/>
  <c r="M106" i="2"/>
  <c r="J113" i="2"/>
  <c r="L120" i="2"/>
  <c r="J127" i="2"/>
  <c r="M134" i="2"/>
  <c r="M141" i="2"/>
  <c r="M148" i="2"/>
  <c r="L169" i="2"/>
  <c r="M43" i="2"/>
  <c r="M50" i="2"/>
  <c r="M57" i="2"/>
  <c r="M85" i="2"/>
  <c r="J8" i="2"/>
  <c r="N8" i="2"/>
  <c r="O8" i="2" s="1"/>
  <c r="M9" i="2"/>
  <c r="L10" i="2"/>
  <c r="K11" i="2"/>
  <c r="J12" i="2"/>
  <c r="L13" i="2"/>
  <c r="K14" i="2"/>
  <c r="J15" i="2"/>
  <c r="L22" i="2"/>
  <c r="L29" i="2"/>
  <c r="L36" i="2"/>
  <c r="J57" i="2"/>
  <c r="L64" i="2"/>
  <c r="O76" i="2"/>
  <c r="J85" i="2"/>
  <c r="L92" i="2"/>
  <c r="M99" i="2"/>
  <c r="M120" i="2"/>
  <c r="O162" i="2"/>
  <c r="M169" i="2"/>
  <c r="O10" i="2"/>
  <c r="M15" i="2"/>
  <c r="K12" i="2"/>
  <c r="K15" i="2"/>
  <c r="M29" i="2"/>
  <c r="M36" i="2"/>
  <c r="K43" i="2"/>
  <c r="M64" i="2"/>
  <c r="K85" i="2"/>
  <c r="M92" i="2"/>
  <c r="K141" i="2"/>
  <c r="K148" i="2"/>
  <c r="J169" i="2"/>
  <c r="M8" i="2"/>
  <c r="K8" i="2"/>
  <c r="J9" i="2"/>
  <c r="M10" i="2"/>
  <c r="M13" i="2"/>
  <c r="M22" i="2"/>
  <c r="K50" i="2"/>
  <c r="K57" i="2"/>
</calcChain>
</file>

<file path=xl/sharedStrings.xml><?xml version="1.0" encoding="utf-8"?>
<sst xmlns="http://schemas.openxmlformats.org/spreadsheetml/2006/main" count="234" uniqueCount="70">
  <si>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</si>
  <si>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</si>
  <si>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муниципальной программы </t>
  </si>
  <si>
    <t>Источники финансирования</t>
  </si>
  <si>
    <t>на 30.09.2023 год</t>
  </si>
  <si>
    <t>Ответственные исполнители              (Ф.И.О. телефон)</t>
  </si>
  <si>
    <t>Утвержденный (уточненный  план)
 на 2023 год</t>
  </si>
  <si>
    <t>План 
согласно комплексного плана 
на 30.09.2023</t>
  </si>
  <si>
    <t>Кассовое исполнение
на 30.09.2023</t>
  </si>
  <si>
    <t>Отклонение от комплексного  плана
 (тыс. руб.)</t>
  </si>
  <si>
    <t>% исполнения к плану согласно комплексного плана</t>
  </si>
  <si>
    <r>
      <t xml:space="preserve">% исполнения согласно утвержденному
(уточненному плану)
 на 2023 год 
</t>
    </r>
    <r>
      <rPr>
        <b/>
        <sz val="55"/>
        <rFont val="Times New Roman"/>
        <family val="1"/>
        <charset val="204"/>
      </rPr>
      <t>(без иных источников)</t>
    </r>
  </si>
  <si>
    <r>
      <t xml:space="preserve">Отклонение от утвержденного/уточненного плана 
на 2023 год 
</t>
    </r>
    <r>
      <rPr>
        <b/>
        <sz val="55"/>
        <rFont val="Times New Roman"/>
        <family val="1"/>
        <charset val="204"/>
      </rPr>
      <t>(без инных источн.)
(тыс. руб.)</t>
    </r>
  </si>
  <si>
    <t>Ожидаемое исполнение за 12 месяцев 2023 года (тыс. руб)</t>
  </si>
  <si>
    <t>Ожидаемое исполнение 
12 месяцев 2023 года (%)</t>
  </si>
  <si>
    <t>9
= гр.8 - гр.7</t>
  </si>
  <si>
    <t>10
= гр.8/гр.7*100</t>
  </si>
  <si>
    <t>14
=гр.13/гр.6*100</t>
  </si>
  <si>
    <t>Всего муниципальных программ - 23</t>
  </si>
  <si>
    <t>всего:</t>
  </si>
  <si>
    <r>
      <rPr>
        <b/>
        <u/>
        <sz val="55"/>
        <rFont val="Times New Roman"/>
        <family val="1"/>
        <charset val="204"/>
      </rPr>
      <t xml:space="preserve">Исполнение без иных источников составляет:
</t>
    </r>
    <r>
      <rPr>
        <sz val="55"/>
        <rFont val="Times New Roman"/>
        <family val="1"/>
        <charset val="204"/>
      </rPr>
      <t xml:space="preserve">
</t>
    </r>
    <r>
      <rPr>
        <b/>
        <sz val="55"/>
        <rFont val="Times New Roman"/>
        <family val="1"/>
        <charset val="204"/>
      </rPr>
      <t xml:space="preserve"> 88,6 % 
 </t>
    </r>
    <r>
      <rPr>
        <sz val="55"/>
        <rFont val="Times New Roman"/>
        <family val="1"/>
        <charset val="204"/>
      </rPr>
      <t xml:space="preserve">к комплексному  
плану на 2023 год
</t>
    </r>
    <r>
      <rPr>
        <b/>
        <sz val="55"/>
        <rFont val="Times New Roman"/>
        <family val="1"/>
        <charset val="204"/>
      </rPr>
      <t>53,7 %</t>
    </r>
    <r>
      <rPr>
        <sz val="55"/>
        <rFont val="Times New Roman"/>
        <family val="1"/>
        <charset val="204"/>
      </rPr>
      <t xml:space="preserve"> к утвержденному/уточненному плану на 2023 год
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</si>
  <si>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</si>
  <si>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</si>
  <si>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</si>
  <si>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</si>
  <si>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</si>
  <si>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</si>
  <si>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"Образование 21 века"</t>
  </si>
  <si>
    <t xml:space="preserve">Директор департамента образования 
Кривуля А.Н.
25-01-65
</t>
  </si>
  <si>
    <t>«Культурное пространство»</t>
  </si>
  <si>
    <t>Заместитель председателя комитета по культуре
Титова Т.В. 
31-64-15</t>
  </si>
  <si>
    <t>«Цифровое развитие»</t>
  </si>
  <si>
    <t>Начальник УИТиАР
Гимазетдинов И.М.
25-01-77</t>
  </si>
  <si>
    <t xml:space="preserve">"Развитие физической культуры и спорта" </t>
  </si>
  <si>
    <t>Председатель комитета ФКиС 
Моисеенко А.Е.,
27-59-76</t>
  </si>
  <si>
    <t>"Развитие агропромышленного комплекса"</t>
  </si>
  <si>
    <t>Начальник отдела по сельскому хозяйству
Березецкая Ю.Н.
25-02-42</t>
  </si>
  <si>
    <t>"Устойчивое развитие коренных малочисленных народов Севера"</t>
  </si>
  <si>
    <t>Председатель комитета по делам народов Севера, охраны окружающей среды и водных ресурсов,
Воронова О.Ю.
 25-02-29</t>
  </si>
  <si>
    <t>"Обеспечение доступным и комфортным жильем"</t>
  </si>
  <si>
    <t xml:space="preserve">Заместитель директора департамента имущественных отношений, 
Иванова Е.В.
25-67-55
</t>
  </si>
  <si>
    <t>«Жилищно-коммунальный комплекс и городская среда»</t>
  </si>
  <si>
    <t>Директор департамента строительства и жилищно-коммунального комплекса-заместитель Главы Нефтеюганского района
Кошаков В.С. 
25-02-00</t>
  </si>
  <si>
    <t>«Профилактика правонарушений и обеспечение отдельных прав граждан»</t>
  </si>
  <si>
    <t>Начальник отдела профилактики терроризма и правонарушений, 
Белоус В.П. 
25-68-98</t>
  </si>
  <si>
    <t>«Безопасность жизнедеятельности»</t>
  </si>
  <si>
    <t>Председатель  комитета гражданской защиты населения Нефтеюганского района, 
Сычёв А.М. 
25-01-62</t>
  </si>
  <si>
    <t>«Экологическая безопасность»</t>
  </si>
  <si>
    <t>"Развитие гражданского общества"</t>
  </si>
  <si>
    <t>Начальник управления по связям с общественностью
Сиротина Е.Ф.
25-68-15</t>
  </si>
  <si>
    <t>«Содействие развитию малого и среднего предпринимательства»</t>
  </si>
  <si>
    <t xml:space="preserve">Председатель комитета по экономической политике и предпринимательству,
Катышева Ю.Р.
25-01-79
</t>
  </si>
  <si>
    <t>«Развитие транспортной системы»</t>
  </si>
  <si>
    <t>Начальник отдела по транспорту и дорогам,
Гончарова Л.Г.
25-01-86</t>
  </si>
  <si>
    <t>«Управление муниципальным имуществом»</t>
  </si>
  <si>
    <t>Заместитель директора департамента имущественных отношений,
 Большакова О.Н.
25-01-66</t>
  </si>
  <si>
    <t>"Управление муниципальными финансами"</t>
  </si>
  <si>
    <t>Заместители директора департамента финансов:
Курова Н.В.
250196</t>
  </si>
  <si>
    <t>«Улучшение условий и охраны труда, содействие занятости населения»</t>
  </si>
  <si>
    <t>Начальник отдела социально-трудовых отношений,
Рошка И.В.
238014</t>
  </si>
  <si>
    <t>«Социальная поддержка жителей Нефтеюганского района»</t>
  </si>
  <si>
    <t>Начальник отдела социально-трудовых отношений,
Рошка И.В.
23-80-15</t>
  </si>
  <si>
    <t>«Совершенствование муниципального управления»</t>
  </si>
  <si>
    <t xml:space="preserve">Заместитель начальника отдела планирования, анализа и отчетности
Николаева О.В.
22-32-79 </t>
  </si>
  <si>
    <t>«Профилактика экстремизма, гармонизация межэтнических и межкультурных отношений»</t>
  </si>
  <si>
    <t>Начальник управления по связям с 
общественностью,
Сиротина Е.Ф.
25-68-15</t>
  </si>
  <si>
    <t>«Укрепление общественного здоровья»</t>
  </si>
  <si>
    <t>«Развитие туризма»</t>
  </si>
  <si>
    <t>«Градостроительство и землепользование»</t>
  </si>
  <si>
    <t>Председатель комитета градостроительства и землепользования - заместитель главы района, 
Ченцова М.А.
25-08-19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</si>
</sst>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#,##0.00\ _₽"/>
    <numFmt numFmtId="165" formatCode="#,##0\ _₽"/>
    <numFmt numFmtId="166" formatCode="_-* #,##0.00_р_._-;\-* #,##0.00_р_._-;_-* &quot;-&quot;??_р_._-;_-@_-"/>
    <numFmt numFmtId="167" formatCode="0.0"/>
    <numFmt numFmtId="168" formatCode="_-* #,##0.00000\ _₽_-;\-* #,##0.00000\ _₽_-;_-* &quot;-&quot;?\ _₽_-;_-@_-"/>
    <numFmt numFmtId="169" formatCode="#,##0.0\ _₽"/>
    <numFmt numFmtId="170" formatCode="_-* #,##0.00\ _₽_-;\-* #,##0.00\ _₽_-;_-* &quot;-&quot;?\ _₽_-;_-@_-"/>
    <numFmt numFmtId="171" formatCode="_-* #,##0.000000\ _₽_-;\-* #,##0.000000\ _₽_-;_-* &quot;-&quot;??\ _₽_-;_-@_-"/>
    <numFmt numFmtId="172" formatCode="_-* #,##0.00\ _₽_-;\-* #,##0.00\ _₽_-;_-* &quot;-&quot;?????\ _₽_-;_-@_-"/>
    <numFmt numFmtId="173" formatCode="_-* #,##0.0\ _₽_-;\-* #,##0.0\ _₽_-;_-* &quot;-&quot;??\ _₽_-;_-@_-"/>
    <numFmt numFmtId="174" formatCode="_-* #,##0.000_р_._-;\-* #,##0.000_р_._-;_-* &quot;-&quot;???_р_._-;_-@_-"/>
    <numFmt numFmtId="175" formatCode="_-* #,##0.000000\ _₽_-;\-* #,##0.000000\ _₽_-;_-* &quot;-&quot;??????\ _₽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55"/>
      <color rgb="FFFF0000"/>
      <name val="Calibri"/>
      <family val="2"/>
      <scheme val="minor"/>
    </font>
    <font>
      <sz val="55"/>
      <name val="Times New Roman"/>
      <family val="1"/>
      <charset val="204"/>
    </font>
    <font>
      <sz val="55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48"/>
      <name val="Times New Roman"/>
      <family val="1"/>
      <charset val="204"/>
    </font>
    <font>
      <sz val="5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50"/>
      <name val="Times New Roman"/>
      <family val="1"/>
      <charset val="204"/>
    </font>
    <font>
      <b/>
      <sz val="55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u/>
      <sz val="5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60"/>
      <name val="Calibri"/>
      <family val="2"/>
      <scheme val="minor"/>
    </font>
    <font>
      <sz val="11"/>
      <color indexed="8"/>
      <name val="Calibri"/>
      <family val="2"/>
    </font>
    <font>
      <sz val="34"/>
      <color rgb="FFFF0000"/>
      <name val="Calibri"/>
      <family val="2"/>
      <scheme val="minor"/>
    </font>
    <font>
      <sz val="5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166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43" fontId="6" fillId="0" borderId="0" xfId="1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/>
    <xf numFmtId="0" fontId="10" fillId="0" borderId="0" xfId="0" applyFont="1" applyAlignment="1"/>
    <xf numFmtId="0" fontId="14" fillId="2" borderId="4" xfId="3" applyFont="1" applyFill="1" applyBorder="1" applyAlignment="1">
      <alignment horizontal="center" vertical="center"/>
    </xf>
    <xf numFmtId="0" fontId="15" fillId="0" borderId="0" xfId="2" applyFont="1"/>
    <xf numFmtId="0" fontId="16" fillId="0" borderId="0" xfId="2" applyFont="1"/>
    <xf numFmtId="0" fontId="7" fillId="0" borderId="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164" fontId="7" fillId="2" borderId="12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center" vertical="center" wrapText="1"/>
    </xf>
    <xf numFmtId="0" fontId="17" fillId="0" borderId="0" xfId="2" applyFont="1"/>
    <xf numFmtId="0" fontId="18" fillId="0" borderId="0" xfId="2" applyFont="1"/>
    <xf numFmtId="0" fontId="20" fillId="0" borderId="12" xfId="2" applyFont="1" applyFill="1" applyBorder="1" applyAlignment="1">
      <alignment horizontal="center" vertical="center" textRotation="90" wrapText="1"/>
    </xf>
    <xf numFmtId="43" fontId="14" fillId="4" borderId="12" xfId="4" applyNumberFormat="1" applyFont="1" applyFill="1" applyBorder="1" applyAlignment="1">
      <alignment horizontal="right" vertical="center" wrapText="1"/>
    </xf>
    <xf numFmtId="43" fontId="14" fillId="4" borderId="12" xfId="1" applyNumberFormat="1" applyFont="1" applyFill="1" applyBorder="1" applyAlignment="1">
      <alignment horizontal="right" vertical="center" wrapText="1"/>
    </xf>
    <xf numFmtId="164" fontId="14" fillId="4" borderId="12" xfId="4" applyNumberFormat="1" applyFont="1" applyFill="1" applyBorder="1" applyAlignment="1">
      <alignment horizontal="right" vertical="center" wrapText="1"/>
    </xf>
    <xf numFmtId="167" fontId="14" fillId="4" borderId="13" xfId="2" applyNumberFormat="1" applyFont="1" applyFill="1" applyBorder="1" applyAlignment="1">
      <alignment vertical="center"/>
    </xf>
    <xf numFmtId="0" fontId="4" fillId="0" borderId="0" xfId="2" applyFont="1"/>
    <xf numFmtId="0" fontId="22" fillId="0" borderId="0" xfId="2" applyFont="1"/>
    <xf numFmtId="16" fontId="23" fillId="6" borderId="12" xfId="2" applyNumberFormat="1" applyFont="1" applyFill="1" applyBorder="1" applyAlignment="1">
      <alignment horizontal="center" vertical="center" textRotation="90" wrapText="1"/>
    </xf>
    <xf numFmtId="43" fontId="7" fillId="3" borderId="12" xfId="2" applyNumberFormat="1" applyFont="1" applyFill="1" applyBorder="1" applyAlignment="1">
      <alignment horizontal="right" vertical="center" wrapText="1"/>
    </xf>
    <xf numFmtId="164" fontId="7" fillId="3" borderId="12" xfId="2" applyNumberFormat="1" applyFont="1" applyFill="1" applyBorder="1" applyAlignment="1">
      <alignment horizontal="right" vertical="center" wrapText="1"/>
    </xf>
    <xf numFmtId="167" fontId="14" fillId="3" borderId="13" xfId="2" applyNumberFormat="1" applyFont="1" applyFill="1" applyBorder="1" applyAlignment="1">
      <alignment vertical="center"/>
    </xf>
    <xf numFmtId="16" fontId="23" fillId="6" borderId="12" xfId="5" applyNumberFormat="1" applyFont="1" applyFill="1" applyBorder="1" applyAlignment="1">
      <alignment horizontal="center" vertical="center" textRotation="90" wrapText="1"/>
    </xf>
    <xf numFmtId="168" fontId="7" fillId="3" borderId="12" xfId="2" applyNumberFormat="1" applyFont="1" applyFill="1" applyBorder="1" applyAlignment="1">
      <alignment horizontal="right" vertical="center" wrapText="1"/>
    </xf>
    <xf numFmtId="43" fontId="14" fillId="3" borderId="12" xfId="2" applyNumberFormat="1" applyFont="1" applyFill="1" applyBorder="1" applyAlignment="1">
      <alignment vertical="center" wrapText="1"/>
    </xf>
    <xf numFmtId="168" fontId="7" fillId="3" borderId="12" xfId="2" applyNumberFormat="1" applyFont="1" applyFill="1" applyBorder="1" applyAlignment="1">
      <alignment vertical="center"/>
    </xf>
    <xf numFmtId="164" fontId="8" fillId="3" borderId="12" xfId="2" applyNumberFormat="1" applyFont="1" applyFill="1" applyBorder="1" applyAlignment="1">
      <alignment vertical="center"/>
    </xf>
    <xf numFmtId="169" fontId="7" fillId="3" borderId="12" xfId="2" applyNumberFormat="1" applyFont="1" applyFill="1" applyBorder="1" applyAlignment="1">
      <alignment vertical="center"/>
    </xf>
    <xf numFmtId="170" fontId="7" fillId="3" borderId="12" xfId="2" applyNumberFormat="1" applyFont="1" applyFill="1" applyBorder="1" applyAlignment="1">
      <alignment horizontal="right" vertical="center" wrapText="1"/>
    </xf>
    <xf numFmtId="0" fontId="23" fillId="6" borderId="12" xfId="5" applyFont="1" applyFill="1" applyBorder="1" applyAlignment="1">
      <alignment horizontal="center" vertical="center" textRotation="90" wrapText="1"/>
    </xf>
    <xf numFmtId="171" fontId="7" fillId="3" borderId="12" xfId="2" applyNumberFormat="1" applyFont="1" applyFill="1" applyBorder="1" applyAlignment="1">
      <alignment horizontal="right" vertical="center" wrapText="1"/>
    </xf>
    <xf numFmtId="43" fontId="14" fillId="7" borderId="12" xfId="4" applyNumberFormat="1" applyFont="1" applyFill="1" applyBorder="1" applyAlignment="1">
      <alignment horizontal="right" vertical="center" wrapText="1"/>
    </xf>
    <xf numFmtId="43" fontId="14" fillId="7" borderId="12" xfId="1" applyNumberFormat="1" applyFont="1" applyFill="1" applyBorder="1" applyAlignment="1">
      <alignment horizontal="right" vertical="center" wrapText="1"/>
    </xf>
    <xf numFmtId="164" fontId="14" fillId="7" borderId="12" xfId="1" applyNumberFormat="1" applyFont="1" applyFill="1" applyBorder="1" applyAlignment="1">
      <alignment horizontal="right" vertical="center" wrapText="1"/>
    </xf>
    <xf numFmtId="167" fontId="14" fillId="7" borderId="13" xfId="2" applyNumberFormat="1" applyFont="1" applyFill="1" applyBorder="1" applyAlignment="1">
      <alignment vertical="center"/>
    </xf>
    <xf numFmtId="164" fontId="14" fillId="7" borderId="12" xfId="4" applyNumberFormat="1" applyFont="1" applyFill="1" applyBorder="1" applyAlignment="1">
      <alignment horizontal="right" vertical="center" wrapText="1"/>
    </xf>
    <xf numFmtId="0" fontId="4" fillId="0" borderId="0" xfId="0" applyFont="1"/>
    <xf numFmtId="4" fontId="24" fillId="0" borderId="0" xfId="0" applyNumberFormat="1" applyFont="1"/>
    <xf numFmtId="43" fontId="7" fillId="5" borderId="12" xfId="4" applyNumberFormat="1" applyFont="1" applyFill="1" applyBorder="1" applyAlignment="1">
      <alignment horizontal="right" vertical="center" wrapText="1"/>
    </xf>
    <xf numFmtId="43" fontId="7" fillId="5" borderId="12" xfId="1" applyNumberFormat="1" applyFont="1" applyFill="1" applyBorder="1" applyAlignment="1">
      <alignment horizontal="right" vertical="center" wrapText="1"/>
    </xf>
    <xf numFmtId="168" fontId="7" fillId="5" borderId="12" xfId="4" applyNumberFormat="1" applyFont="1" applyFill="1" applyBorder="1" applyAlignment="1">
      <alignment horizontal="right" vertical="center" wrapText="1"/>
    </xf>
    <xf numFmtId="167" fontId="7" fillId="5" borderId="13" xfId="2" applyNumberFormat="1" applyFont="1" applyFill="1" applyBorder="1" applyAlignment="1">
      <alignment vertical="center"/>
    </xf>
    <xf numFmtId="164" fontId="7" fillId="5" borderId="12" xfId="4" applyNumberFormat="1" applyFont="1" applyFill="1" applyBorder="1" applyAlignment="1">
      <alignment horizontal="right" vertical="center" wrapText="1"/>
    </xf>
    <xf numFmtId="43" fontId="7" fillId="0" borderId="12" xfId="1" applyNumberFormat="1" applyFont="1" applyFill="1" applyBorder="1" applyAlignment="1">
      <alignment horizontal="right" vertical="center" wrapText="1"/>
    </xf>
    <xf numFmtId="43" fontId="7" fillId="5" borderId="12" xfId="6" applyNumberFormat="1" applyFont="1" applyFill="1" applyBorder="1" applyAlignment="1">
      <alignment horizontal="center" vertical="center" wrapText="1"/>
    </xf>
    <xf numFmtId="171" fontId="7" fillId="5" borderId="12" xfId="4" applyNumberFormat="1" applyFont="1" applyFill="1" applyBorder="1" applyAlignment="1">
      <alignment horizontal="right" vertical="center" wrapText="1"/>
    </xf>
    <xf numFmtId="43" fontId="7" fillId="5" borderId="12" xfId="4" applyNumberFormat="1" applyFont="1" applyFill="1" applyBorder="1" applyAlignment="1">
      <alignment vertical="center" wrapText="1"/>
    </xf>
    <xf numFmtId="172" fontId="7" fillId="5" borderId="12" xfId="2" applyNumberFormat="1" applyFont="1" applyFill="1" applyBorder="1" applyAlignment="1">
      <alignment vertical="center"/>
    </xf>
    <xf numFmtId="172" fontId="8" fillId="5" borderId="12" xfId="2" applyNumberFormat="1" applyFont="1" applyFill="1" applyBorder="1" applyAlignment="1">
      <alignment vertical="center"/>
    </xf>
    <xf numFmtId="169" fontId="8" fillId="5" borderId="12" xfId="2" applyNumberFormat="1" applyFont="1" applyFill="1" applyBorder="1" applyAlignment="1">
      <alignment vertical="center"/>
    </xf>
    <xf numFmtId="0" fontId="14" fillId="5" borderId="13" xfId="2" applyFont="1" applyFill="1" applyBorder="1" applyAlignment="1">
      <alignment vertical="center"/>
    </xf>
    <xf numFmtId="43" fontId="7" fillId="0" borderId="12" xfId="6" applyNumberFormat="1" applyFont="1" applyFill="1" applyBorder="1" applyAlignment="1">
      <alignment horizontal="center" vertical="center" wrapText="1"/>
    </xf>
    <xf numFmtId="171" fontId="7" fillId="6" borderId="12" xfId="7" applyNumberFormat="1" applyFont="1" applyFill="1" applyBorder="1" applyAlignment="1">
      <alignment horizontal="right" vertical="center" wrapText="1"/>
    </xf>
    <xf numFmtId="43" fontId="7" fillId="0" borderId="12" xfId="4" applyNumberFormat="1" applyFont="1" applyFill="1" applyBorder="1" applyAlignment="1">
      <alignment vertical="center" wrapText="1"/>
    </xf>
    <xf numFmtId="169" fontId="7" fillId="5" borderId="12" xfId="2" applyNumberFormat="1" applyFont="1" applyFill="1" applyBorder="1" applyAlignment="1">
      <alignment vertical="center"/>
    </xf>
    <xf numFmtId="171" fontId="7" fillId="6" borderId="12" xfId="1" applyNumberFormat="1" applyFont="1" applyFill="1" applyBorder="1" applyAlignment="1">
      <alignment horizontal="right" vertical="center" wrapText="1"/>
    </xf>
    <xf numFmtId="164" fontId="14" fillId="7" borderId="12" xfId="7" applyNumberFormat="1" applyFont="1" applyFill="1" applyBorder="1" applyAlignment="1">
      <alignment horizontal="right" vertical="center" wrapText="1"/>
    </xf>
    <xf numFmtId="167" fontId="14" fillId="5" borderId="13" xfId="2" applyNumberFormat="1" applyFont="1" applyFill="1" applyBorder="1" applyAlignment="1">
      <alignment vertical="center"/>
    </xf>
    <xf numFmtId="172" fontId="14" fillId="5" borderId="12" xfId="2" applyNumberFormat="1" applyFont="1" applyFill="1" applyBorder="1" applyAlignment="1">
      <alignment vertical="center"/>
    </xf>
    <xf numFmtId="43" fontId="7" fillId="5" borderId="12" xfId="8" applyNumberFormat="1" applyFont="1" applyFill="1" applyBorder="1" applyAlignment="1">
      <alignment horizontal="right" vertical="center" wrapText="1"/>
    </xf>
    <xf numFmtId="164" fontId="14" fillId="7" borderId="12" xfId="2" applyNumberFormat="1" applyFont="1" applyFill="1" applyBorder="1" applyAlignment="1">
      <alignment vertical="center"/>
    </xf>
    <xf numFmtId="43" fontId="8" fillId="0" borderId="12" xfId="6" applyNumberFormat="1" applyFont="1" applyFill="1" applyBorder="1" applyAlignment="1">
      <alignment horizontal="center" vertical="center" wrapText="1"/>
    </xf>
    <xf numFmtId="164" fontId="8" fillId="5" borderId="12" xfId="4" applyNumberFormat="1" applyFont="1" applyFill="1" applyBorder="1" applyAlignment="1">
      <alignment horizontal="right" vertical="center" wrapText="1"/>
    </xf>
    <xf numFmtId="43" fontId="8" fillId="5" borderId="12" xfId="4" applyNumberFormat="1" applyFont="1" applyFill="1" applyBorder="1" applyAlignment="1">
      <alignment vertical="center" wrapText="1"/>
    </xf>
    <xf numFmtId="2" fontId="7" fillId="5" borderId="13" xfId="2" applyNumberFormat="1" applyFont="1" applyFill="1" applyBorder="1" applyAlignment="1">
      <alignment vertical="center"/>
    </xf>
    <xf numFmtId="171" fontId="7" fillId="5" borderId="12" xfId="1" applyNumberFormat="1" applyFont="1" applyFill="1" applyBorder="1" applyAlignment="1">
      <alignment horizontal="right" vertical="center" wrapText="1"/>
    </xf>
    <xf numFmtId="43" fontId="7" fillId="5" borderId="12" xfId="9" applyNumberFormat="1" applyFont="1" applyFill="1" applyBorder="1" applyAlignment="1">
      <alignment horizontal="right" vertical="center" wrapText="1"/>
    </xf>
    <xf numFmtId="171" fontId="7" fillId="6" borderId="12" xfId="4" applyNumberFormat="1" applyFont="1" applyFill="1" applyBorder="1" applyAlignment="1">
      <alignment horizontal="right" vertical="center" wrapText="1"/>
    </xf>
    <xf numFmtId="173" fontId="7" fillId="0" borderId="12" xfId="4" applyNumberFormat="1" applyFont="1" applyFill="1" applyBorder="1" applyAlignment="1">
      <alignment vertical="center" wrapText="1"/>
    </xf>
    <xf numFmtId="164" fontId="7" fillId="5" borderId="12" xfId="2" applyNumberFormat="1" applyFont="1" applyFill="1" applyBorder="1" applyAlignment="1">
      <alignment vertical="center"/>
    </xf>
    <xf numFmtId="43" fontId="7" fillId="5" borderId="12" xfId="10" applyNumberFormat="1" applyFont="1" applyFill="1" applyBorder="1" applyAlignment="1">
      <alignment horizontal="right" vertical="center" wrapText="1"/>
    </xf>
    <xf numFmtId="43" fontId="7" fillId="6" borderId="12" xfId="7" applyNumberFormat="1" applyFont="1" applyFill="1" applyBorder="1" applyAlignment="1">
      <alignment horizontal="right" vertical="center" wrapText="1"/>
    </xf>
    <xf numFmtId="164" fontId="7" fillId="6" borderId="12" xfId="7" applyNumberFormat="1" applyFont="1" applyFill="1" applyBorder="1" applyAlignment="1">
      <alignment horizontal="right" vertical="center" wrapText="1"/>
    </xf>
    <xf numFmtId="43" fontId="7" fillId="5" borderId="12" xfId="12" applyNumberFormat="1" applyFont="1" applyFill="1" applyBorder="1" applyAlignment="1">
      <alignment horizontal="right" vertical="center" wrapText="1"/>
    </xf>
    <xf numFmtId="172" fontId="4" fillId="0" borderId="0" xfId="0" applyNumberFormat="1" applyFont="1"/>
    <xf numFmtId="2" fontId="7" fillId="0" borderId="0" xfId="0" applyNumberFormat="1" applyFont="1"/>
    <xf numFmtId="164" fontId="8" fillId="5" borderId="12" xfId="2" applyNumberFormat="1" applyFont="1" applyFill="1" applyBorder="1" applyAlignment="1">
      <alignment vertical="center"/>
    </xf>
    <xf numFmtId="168" fontId="7" fillId="6" borderId="12" xfId="7" applyNumberFormat="1" applyFont="1" applyFill="1" applyBorder="1" applyAlignment="1">
      <alignment horizontal="right" vertical="center" wrapText="1"/>
    </xf>
    <xf numFmtId="43" fontId="7" fillId="0" borderId="12" xfId="4" applyNumberFormat="1" applyFont="1" applyFill="1" applyBorder="1" applyAlignment="1">
      <alignment horizontal="right" vertical="center" wrapText="1"/>
    </xf>
    <xf numFmtId="168" fontId="14" fillId="5" borderId="12" xfId="2" applyNumberFormat="1" applyFont="1" applyFill="1" applyBorder="1" applyAlignment="1">
      <alignment horizontal="right" vertical="center"/>
    </xf>
    <xf numFmtId="43" fontId="7" fillId="6" borderId="12" xfId="1" applyNumberFormat="1" applyFont="1" applyFill="1" applyBorder="1" applyAlignment="1">
      <alignment horizontal="right" vertical="center" wrapText="1"/>
    </xf>
    <xf numFmtId="168" fontId="14" fillId="5" borderId="12" xfId="2" applyNumberFormat="1" applyFont="1" applyFill="1" applyBorder="1" applyAlignment="1">
      <alignment vertical="center"/>
    </xf>
    <xf numFmtId="171" fontId="7" fillId="5" borderId="12" xfId="7" applyNumberFormat="1" applyFont="1" applyFill="1" applyBorder="1" applyAlignment="1">
      <alignment horizontal="right" vertical="center" wrapText="1"/>
    </xf>
    <xf numFmtId="173" fontId="7" fillId="5" borderId="12" xfId="4" applyNumberFormat="1" applyFont="1" applyFill="1" applyBorder="1" applyAlignment="1">
      <alignment vertical="center" wrapText="1"/>
    </xf>
    <xf numFmtId="43" fontId="7" fillId="5" borderId="12" xfId="13" applyNumberFormat="1" applyFont="1" applyFill="1" applyBorder="1" applyAlignment="1">
      <alignment horizontal="right" vertical="center" wrapText="1"/>
    </xf>
    <xf numFmtId="171" fontId="7" fillId="5" borderId="12" xfId="13" applyNumberFormat="1" applyFont="1" applyFill="1" applyBorder="1" applyAlignment="1">
      <alignment horizontal="right" vertical="center" wrapText="1"/>
    </xf>
    <xf numFmtId="168" fontId="14" fillId="7" borderId="12" xfId="13" applyNumberFormat="1" applyFont="1" applyFill="1" applyBorder="1" applyAlignment="1">
      <alignment horizontal="right" vertical="center" wrapText="1"/>
    </xf>
    <xf numFmtId="172" fontId="14" fillId="7" borderId="12" xfId="2" applyNumberFormat="1" applyFont="1" applyFill="1" applyBorder="1" applyAlignment="1">
      <alignment vertical="center"/>
    </xf>
    <xf numFmtId="171" fontId="7" fillId="0" borderId="12" xfId="7" applyNumberFormat="1" applyFont="1" applyFill="1" applyBorder="1" applyAlignment="1">
      <alignment horizontal="right" vertical="center" wrapText="1"/>
    </xf>
    <xf numFmtId="164" fontId="14" fillId="5" borderId="12" xfId="1" applyNumberFormat="1" applyFont="1" applyFill="1" applyBorder="1" applyAlignment="1">
      <alignment horizontal="right" vertical="center" wrapText="1"/>
    </xf>
    <xf numFmtId="168" fontId="7" fillId="5" borderId="12" xfId="2" applyNumberFormat="1" applyFont="1" applyFill="1" applyBorder="1" applyAlignment="1">
      <alignment vertical="center"/>
    </xf>
    <xf numFmtId="164" fontId="7" fillId="5" borderId="12" xfId="1" applyNumberFormat="1" applyFont="1" applyFill="1" applyBorder="1" applyAlignment="1">
      <alignment horizontal="right" vertical="center" wrapText="1"/>
    </xf>
    <xf numFmtId="164" fontId="7" fillId="5" borderId="9" xfId="2" applyNumberFormat="1" applyFont="1" applyFill="1" applyBorder="1" applyAlignment="1">
      <alignment vertical="center"/>
    </xf>
    <xf numFmtId="171" fontId="7" fillId="0" borderId="12" xfId="4" applyNumberFormat="1" applyFont="1" applyBorder="1" applyAlignment="1">
      <alignment horizontal="right" vertical="center" wrapText="1"/>
    </xf>
    <xf numFmtId="43" fontId="7" fillId="0" borderId="12" xfId="4" applyNumberFormat="1" applyFont="1" applyBorder="1" applyAlignment="1">
      <alignment vertical="center" wrapText="1"/>
    </xf>
    <xf numFmtId="173" fontId="7" fillId="6" borderId="12" xfId="4" applyNumberFormat="1" applyFont="1" applyFill="1" applyBorder="1" applyAlignment="1">
      <alignment vertical="center" wrapText="1"/>
    </xf>
    <xf numFmtId="175" fontId="14" fillId="7" borderId="12" xfId="4" applyNumberFormat="1" applyFont="1" applyFill="1" applyBorder="1" applyAlignment="1">
      <alignment horizontal="right" vertical="center" wrapText="1"/>
    </xf>
    <xf numFmtId="168" fontId="14" fillId="7" borderId="12" xfId="2" applyNumberFormat="1" applyFont="1" applyFill="1" applyBorder="1" applyAlignment="1">
      <alignment vertical="center"/>
    </xf>
    <xf numFmtId="175" fontId="7" fillId="5" borderId="12" xfId="4" applyNumberFormat="1" applyFont="1" applyFill="1" applyBorder="1" applyAlignment="1">
      <alignment horizontal="right" vertical="center" wrapText="1"/>
    </xf>
    <xf numFmtId="43" fontId="7" fillId="5" borderId="12" xfId="15" applyNumberFormat="1" applyFont="1" applyFill="1" applyBorder="1" applyAlignment="1">
      <alignment horizontal="right" vertical="center" wrapText="1"/>
    </xf>
    <xf numFmtId="175" fontId="7" fillId="5" borderId="12" xfId="1" applyNumberFormat="1" applyFont="1" applyFill="1" applyBorder="1" applyAlignment="1">
      <alignment horizontal="right" vertical="center" wrapText="1"/>
    </xf>
    <xf numFmtId="171" fontId="7" fillId="0" borderId="12" xfId="4" applyNumberFormat="1" applyFont="1" applyFill="1" applyBorder="1" applyAlignment="1">
      <alignment horizontal="right" vertical="center" wrapText="1"/>
    </xf>
    <xf numFmtId="175" fontId="14" fillId="5" borderId="13" xfId="2" applyNumberFormat="1" applyFont="1" applyFill="1" applyBorder="1" applyAlignment="1">
      <alignment vertical="center"/>
    </xf>
    <xf numFmtId="175" fontId="7" fillId="5" borderId="12" xfId="2" applyNumberFormat="1" applyFont="1" applyFill="1" applyBorder="1" applyAlignment="1">
      <alignment vertical="center"/>
    </xf>
    <xf numFmtId="171" fontId="7" fillId="0" borderId="12" xfId="4" applyNumberFormat="1" applyFont="1" applyFill="1" applyBorder="1" applyAlignment="1">
      <alignment vertical="center" wrapText="1"/>
    </xf>
    <xf numFmtId="168" fontId="7" fillId="7" borderId="12" xfId="4" applyNumberFormat="1" applyFont="1" applyFill="1" applyBorder="1" applyAlignment="1">
      <alignment horizontal="right" vertical="center" wrapText="1"/>
    </xf>
    <xf numFmtId="43" fontId="14" fillId="7" borderId="12" xfId="4" applyNumberFormat="1" applyFont="1" applyFill="1" applyBorder="1" applyAlignment="1">
      <alignment vertical="center" wrapText="1"/>
    </xf>
    <xf numFmtId="0" fontId="14" fillId="7" borderId="13" xfId="2" applyFont="1" applyFill="1" applyBorder="1" applyAlignment="1">
      <alignment vertical="center"/>
    </xf>
    <xf numFmtId="164" fontId="7" fillId="7" borderId="12" xfId="2" applyNumberFormat="1" applyFont="1" applyFill="1" applyBorder="1" applyAlignment="1">
      <alignment vertical="center"/>
    </xf>
    <xf numFmtId="169" fontId="7" fillId="7" borderId="12" xfId="2" applyNumberFormat="1" applyFont="1" applyFill="1" applyBorder="1" applyAlignment="1">
      <alignment vertical="center"/>
    </xf>
    <xf numFmtId="0" fontId="26" fillId="0" borderId="0" xfId="0" applyFont="1"/>
    <xf numFmtId="43" fontId="7" fillId="5" borderId="12" xfId="16" applyNumberFormat="1" applyFont="1" applyFill="1" applyBorder="1" applyAlignment="1">
      <alignment horizontal="right" vertical="center" wrapText="1"/>
    </xf>
    <xf numFmtId="43" fontId="7" fillId="5" borderId="12" xfId="2" applyNumberFormat="1" applyFont="1" applyFill="1" applyBorder="1" applyAlignment="1">
      <alignment horizontal="right" vertical="center" wrapText="1"/>
    </xf>
    <xf numFmtId="164" fontId="7" fillId="5" borderId="12" xfId="7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164" fontId="7" fillId="2" borderId="9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3" borderId="9" xfId="2" applyNumberFormat="1" applyFont="1" applyFill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1" xfId="2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19" fillId="6" borderId="2" xfId="2" applyFont="1" applyFill="1" applyBorder="1" applyAlignment="1">
      <alignment horizontal="center" vertical="center"/>
    </xf>
    <xf numFmtId="0" fontId="19" fillId="6" borderId="6" xfId="2" applyFont="1" applyFill="1" applyBorder="1" applyAlignment="1">
      <alignment horizontal="center" vertical="center"/>
    </xf>
    <xf numFmtId="0" fontId="19" fillId="6" borderId="9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/>
    </xf>
    <xf numFmtId="0" fontId="19" fillId="5" borderId="6" xfId="2" applyFont="1" applyFill="1" applyBorder="1" applyAlignment="1">
      <alignment horizontal="center" vertical="center"/>
    </xf>
    <xf numFmtId="0" fontId="19" fillId="5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 wrapText="1"/>
    </xf>
    <xf numFmtId="0" fontId="7" fillId="0" borderId="9" xfId="1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174" fontId="7" fillId="5" borderId="2" xfId="3" applyNumberFormat="1" applyFont="1" applyFill="1" applyBorder="1" applyAlignment="1">
      <alignment horizontal="center" vertical="center" wrapText="1"/>
    </xf>
    <xf numFmtId="174" fontId="7" fillId="5" borderId="6" xfId="3" applyNumberFormat="1" applyFont="1" applyFill="1" applyBorder="1" applyAlignment="1">
      <alignment horizontal="center" vertical="center" wrapText="1"/>
    </xf>
    <xf numFmtId="174" fontId="7" fillId="5" borderId="9" xfId="3" applyNumberFormat="1" applyFont="1" applyFill="1" applyBorder="1" applyAlignment="1">
      <alignment horizontal="center" vertical="center" wrapText="1"/>
    </xf>
    <xf numFmtId="0" fontId="7" fillId="5" borderId="2" xfId="5" applyFont="1" applyFill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7" fillId="5" borderId="9" xfId="5" applyFont="1" applyFill="1" applyBorder="1" applyAlignment="1">
      <alignment horizontal="center" vertical="center" wrapText="1"/>
    </xf>
    <xf numFmtId="168" fontId="7" fillId="0" borderId="2" xfId="3" applyNumberFormat="1" applyFont="1" applyFill="1" applyBorder="1" applyAlignment="1">
      <alignment horizontal="center" vertical="center" wrapText="1"/>
    </xf>
    <xf numFmtId="168" fontId="7" fillId="0" borderId="6" xfId="3" applyNumberFormat="1" applyFont="1" applyFill="1" applyBorder="1" applyAlignment="1">
      <alignment horizontal="center" vertical="center" wrapText="1"/>
    </xf>
    <xf numFmtId="168" fontId="7" fillId="0" borderId="9" xfId="3" applyNumberFormat="1" applyFont="1" applyFill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 wrapText="1"/>
    </xf>
    <xf numFmtId="0" fontId="7" fillId="0" borderId="6" xfId="14" applyFont="1" applyFill="1" applyBorder="1" applyAlignment="1">
      <alignment horizontal="center" vertical="center" wrapText="1"/>
    </xf>
    <xf numFmtId="0" fontId="7" fillId="0" borderId="9" xfId="14" applyFont="1" applyFill="1" applyBorder="1" applyAlignment="1">
      <alignment horizontal="center" vertical="center" wrapText="1"/>
    </xf>
    <xf numFmtId="174" fontId="7" fillId="0" borderId="2" xfId="3" applyNumberFormat="1" applyFont="1" applyFill="1" applyBorder="1" applyAlignment="1">
      <alignment horizontal="center" vertical="center" wrapText="1"/>
    </xf>
    <xf numFmtId="174" fontId="7" fillId="0" borderId="6" xfId="3" applyNumberFormat="1" applyFont="1" applyFill="1" applyBorder="1" applyAlignment="1">
      <alignment horizontal="center" vertical="center" wrapText="1"/>
    </xf>
    <xf numFmtId="174" fontId="7" fillId="0" borderId="9" xfId="3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 2 11 3 2 8" xfId="11"/>
    <cellStyle name="Обычный 2 2 12 2 2 10 2 2 2" xfId="15"/>
    <cellStyle name="Обычный 2 2 14 10 2" xfId="12"/>
    <cellStyle name="Обычный 2 2 14 2 9 2" xfId="2"/>
    <cellStyle name="Обычный 2 2 6 8 2 3" xfId="14"/>
    <cellStyle name="Обычный 2 2 7 2 2 2 5 3" xfId="10"/>
    <cellStyle name="Обычный 2 2 7 2 2 3 2 2 3 10 2 2" xfId="13"/>
    <cellStyle name="Обычный 2 2 7 2 2 6 3" xfId="9"/>
    <cellStyle name="Обычный 2 2 7 7 2 3" xfId="5"/>
    <cellStyle name="Обычный 2 2_30-ра" xfId="3"/>
    <cellStyle name="Финансовый" xfId="1" builtinId="3"/>
    <cellStyle name="Финансовый 2 2 2" xfId="4"/>
    <cellStyle name="Финансовый 2 3" xfId="7"/>
    <cellStyle name="Финансовый 2 3 3" xfId="6"/>
    <cellStyle name="Финансовый 2 5" xfId="8"/>
    <cellStyle name="Финансовый 3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Roaming\Microsoft\Excel\&#1054;&#1090;&#1095;&#1077;&#1090;%20&#1087;&#1086;%20&#1052;&#1055;%2003%20-%202%20&#1082;&#1074;&#1072;&#1088;&#1090;&#1072;&#1083;%202022%20(&#1089;%20&#1087;&#1086;&#1082;&#1072;&#1079;&#1072;&#1090;&#1077;&#1083;&#1103;&#1084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3 (6 меясцев 2022)"/>
      <sheetName val="сводн.мес._73"/>
      <sheetName val="по уч-ям"/>
      <sheetName val="Лист1"/>
      <sheetName val="Лист2"/>
      <sheetName val="Лист3"/>
    </sheetNames>
    <sheetDataSet>
      <sheetData sheetId="0"/>
      <sheetData sheetId="1"/>
      <sheetData sheetId="2">
        <row r="50">
          <cell r="AB50">
            <v>2400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256"/>
  <sheetViews>
    <sheetView tabSelected="1" view="pageBreakPreview" zoomScale="20" zoomScaleNormal="30" zoomScaleSheetLayoutView="20" workbookViewId="0">
      <pane xSplit="5" ySplit="7" topLeftCell="F8" activePane="bottomRight" state="frozen"/>
      <selection pane="topRight" activeCell="D1" sqref="D1"/>
      <selection pane="bottomLeft" activeCell="A7" sqref="A7"/>
      <selection pane="bottomRight" activeCell="B15" sqref="B15:E21"/>
    </sheetView>
  </sheetViews>
  <sheetFormatPr defaultRowHeight="70.5" x14ac:dyDescent="1.05"/>
  <cols>
    <col min="1" max="2" width="18.7109375" style="1" customWidth="1"/>
    <col min="3" max="3" width="82.42578125" style="2" customWidth="1"/>
    <col min="4" max="4" width="69.28515625" style="2" customWidth="1"/>
    <col min="5" max="5" width="26" style="3" customWidth="1"/>
    <col min="6" max="6" width="50.140625" style="4" customWidth="1"/>
    <col min="7" max="7" width="102.28515625" style="5" customWidth="1"/>
    <col min="8" max="8" width="78.7109375" style="5" customWidth="1"/>
    <col min="9" max="9" width="85.140625" style="6" customWidth="1"/>
    <col min="10" max="10" width="78.7109375" style="7" customWidth="1"/>
    <col min="11" max="11" width="78.7109375" style="8" customWidth="1"/>
    <col min="12" max="12" width="87.28515625" style="130" customWidth="1"/>
    <col min="13" max="13" width="91.5703125" style="10" customWidth="1"/>
    <col min="14" max="15" width="78.7109375" style="10" customWidth="1"/>
    <col min="16" max="16" width="147.28515625" style="5" customWidth="1"/>
    <col min="17" max="18" width="9.140625" style="11"/>
    <col min="19" max="19" width="139.28515625" style="11" customWidth="1"/>
    <col min="20" max="16384" width="9.140625" style="11"/>
  </cols>
  <sheetData>
    <row r="1" spans="1:25" ht="16.5" customHeight="1" x14ac:dyDescent="1.05">
      <c r="L1" s="9"/>
    </row>
    <row r="2" spans="1:25" ht="74.25" customHeight="1" x14ac:dyDescent="0.8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"/>
      <c r="R2" s="12"/>
      <c r="S2" s="12"/>
    </row>
    <row r="3" spans="1:25" ht="54" customHeight="1" x14ac:dyDescent="0.8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2"/>
      <c r="R3" s="12"/>
      <c r="S3" s="12"/>
    </row>
    <row r="4" spans="1:25" s="15" customFormat="1" ht="87" customHeight="1" x14ac:dyDescent="0.8">
      <c r="A4" s="135" t="s">
        <v>1</v>
      </c>
      <c r="B4" s="138" t="s">
        <v>2</v>
      </c>
      <c r="C4" s="139"/>
      <c r="D4" s="139"/>
      <c r="E4" s="140"/>
      <c r="F4" s="135" t="s">
        <v>3</v>
      </c>
      <c r="G4" s="147" t="s">
        <v>4</v>
      </c>
      <c r="H4" s="148"/>
      <c r="I4" s="148"/>
      <c r="J4" s="148"/>
      <c r="K4" s="148"/>
      <c r="L4" s="148"/>
      <c r="M4" s="148"/>
      <c r="N4" s="13"/>
      <c r="O4" s="13"/>
      <c r="P4" s="149" t="s">
        <v>5</v>
      </c>
      <c r="Q4" s="14"/>
      <c r="R4" s="14"/>
      <c r="S4" s="14"/>
      <c r="T4" s="14"/>
      <c r="U4" s="14"/>
      <c r="V4" s="14"/>
      <c r="W4" s="14"/>
      <c r="X4" s="14"/>
      <c r="Y4" s="14"/>
    </row>
    <row r="5" spans="1:25" s="15" customFormat="1" ht="409.5" customHeight="1" x14ac:dyDescent="0.8">
      <c r="A5" s="136"/>
      <c r="B5" s="141"/>
      <c r="C5" s="142"/>
      <c r="D5" s="142"/>
      <c r="E5" s="143"/>
      <c r="F5" s="136"/>
      <c r="G5" s="151" t="s">
        <v>6</v>
      </c>
      <c r="H5" s="151" t="s">
        <v>7</v>
      </c>
      <c r="I5" s="153" t="s">
        <v>8</v>
      </c>
      <c r="J5" s="155" t="s">
        <v>9</v>
      </c>
      <c r="K5" s="151" t="s">
        <v>10</v>
      </c>
      <c r="L5" s="157" t="s">
        <v>11</v>
      </c>
      <c r="M5" s="159" t="s">
        <v>12</v>
      </c>
      <c r="N5" s="159" t="s">
        <v>13</v>
      </c>
      <c r="O5" s="159" t="s">
        <v>14</v>
      </c>
      <c r="P5" s="150"/>
      <c r="Q5" s="14"/>
      <c r="R5" s="14"/>
      <c r="S5" s="14"/>
      <c r="T5" s="14"/>
      <c r="U5" s="14"/>
      <c r="V5" s="14"/>
      <c r="W5" s="14"/>
      <c r="X5" s="14"/>
      <c r="Y5" s="14"/>
    </row>
    <row r="6" spans="1:25" s="15" customFormat="1" ht="173.25" customHeight="1" x14ac:dyDescent="0.8">
      <c r="A6" s="137"/>
      <c r="B6" s="144"/>
      <c r="C6" s="145"/>
      <c r="D6" s="145"/>
      <c r="E6" s="146"/>
      <c r="F6" s="137"/>
      <c r="G6" s="152"/>
      <c r="H6" s="152"/>
      <c r="I6" s="154"/>
      <c r="J6" s="156"/>
      <c r="K6" s="152"/>
      <c r="L6" s="158"/>
      <c r="M6" s="160"/>
      <c r="N6" s="160"/>
      <c r="O6" s="160"/>
      <c r="P6" s="16"/>
      <c r="Q6" s="14"/>
      <c r="R6" s="14"/>
      <c r="S6" s="14"/>
      <c r="T6" s="14"/>
      <c r="U6" s="14"/>
      <c r="V6" s="14"/>
      <c r="W6" s="14"/>
      <c r="X6" s="14"/>
      <c r="Y6" s="14"/>
    </row>
    <row r="7" spans="1:25" s="26" customFormat="1" ht="144" customHeight="1" x14ac:dyDescent="0.8">
      <c r="A7" s="17">
        <v>1</v>
      </c>
      <c r="B7" s="17">
        <v>2</v>
      </c>
      <c r="C7" s="18">
        <v>3</v>
      </c>
      <c r="D7" s="131">
        <v>4</v>
      </c>
      <c r="E7" s="132"/>
      <c r="F7" s="17">
        <v>5</v>
      </c>
      <c r="G7" s="19">
        <v>6</v>
      </c>
      <c r="H7" s="19">
        <v>7</v>
      </c>
      <c r="I7" s="19">
        <v>8</v>
      </c>
      <c r="J7" s="20" t="s">
        <v>15</v>
      </c>
      <c r="K7" s="21" t="s">
        <v>16</v>
      </c>
      <c r="L7" s="22">
        <v>11</v>
      </c>
      <c r="M7" s="23">
        <v>12</v>
      </c>
      <c r="N7" s="23">
        <v>13</v>
      </c>
      <c r="O7" s="24" t="s">
        <v>17</v>
      </c>
      <c r="P7" s="17">
        <v>15</v>
      </c>
      <c r="Q7" s="25"/>
      <c r="R7" s="25"/>
      <c r="S7" s="25"/>
      <c r="T7" s="25"/>
      <c r="U7" s="25"/>
      <c r="V7" s="25"/>
      <c r="W7" s="25"/>
      <c r="X7" s="25"/>
      <c r="Y7" s="25"/>
    </row>
    <row r="8" spans="1:25" s="33" customFormat="1" ht="154.5" customHeight="1" x14ac:dyDescent="0.25">
      <c r="A8" s="161"/>
      <c r="B8" s="164" t="s">
        <v>18</v>
      </c>
      <c r="C8" s="165"/>
      <c r="D8" s="165"/>
      <c r="E8" s="166"/>
      <c r="F8" s="27" t="s">
        <v>19</v>
      </c>
      <c r="G8" s="28">
        <f>G9+G10+G11+G12+G14</f>
        <v>8260804.2065200005</v>
      </c>
      <c r="H8" s="28">
        <f>H9+H10+H11+H12+H14</f>
        <v>4396824.3149200007</v>
      </c>
      <c r="I8" s="29">
        <f>I9+I10+I11+I12+I14</f>
        <v>3897473.2872099993</v>
      </c>
      <c r="J8" s="30">
        <f t="shared" ref="J8:J36" si="0">I8-H8</f>
        <v>-499351.02771000145</v>
      </c>
      <c r="K8" s="31">
        <f t="shared" ref="K8:K15" si="1">IF(I8=0,0,I8/H8*100)</f>
        <v>88.642916069775083</v>
      </c>
      <c r="L8" s="31">
        <f>I8/(G8-G14)*100</f>
        <v>53.6626659388345</v>
      </c>
      <c r="M8" s="30">
        <f>I8-(G8-G14)</f>
        <v>-3365440.731360001</v>
      </c>
      <c r="N8" s="29">
        <f>N9+N10+N11+N12+N13+N14</f>
        <v>6266010.9178699991</v>
      </c>
      <c r="O8" s="31">
        <f>N8/(G8-G14)*100</f>
        <v>86.274061648656527</v>
      </c>
      <c r="P8" s="173" t="s">
        <v>20</v>
      </c>
      <c r="Q8" s="32"/>
      <c r="R8" s="32"/>
      <c r="S8" s="32"/>
      <c r="T8" s="32"/>
      <c r="U8" s="32"/>
      <c r="V8" s="32"/>
      <c r="W8" s="32"/>
      <c r="X8" s="32"/>
      <c r="Y8" s="32"/>
    </row>
    <row r="9" spans="1:25" s="33" customFormat="1" ht="146.1" customHeight="1" x14ac:dyDescent="0.25">
      <c r="A9" s="162"/>
      <c r="B9" s="167"/>
      <c r="C9" s="168"/>
      <c r="D9" s="168"/>
      <c r="E9" s="169"/>
      <c r="F9" s="34" t="s">
        <v>21</v>
      </c>
      <c r="G9" s="35">
        <f>G16+G23+G30+G37+G44+G51+G58+G65+G72+G79+G86+G93+G100+G107+G114+G121+G128+G135+G142+G149+G156</f>
        <v>165215.61948999998</v>
      </c>
      <c r="H9" s="35">
        <f>H16+H23+H30+H37+H44+H51+H58+H65+H72+H79+H86+H93+H100+H107+H114+H121+H128+H135+H142+H149+H156</f>
        <v>104756.24312</v>
      </c>
      <c r="I9" s="35">
        <f>I16+I23+I30+I37+I44+I51+I58+I65+I72+I79+I86+I93+I100+I107+I114+I121+I128+I135+I142+I149+I156</f>
        <v>104694.69951999999</v>
      </c>
      <c r="J9" s="36">
        <f t="shared" si="0"/>
        <v>-61.543600000004517</v>
      </c>
      <c r="K9" s="37">
        <f t="shared" si="1"/>
        <v>99.94125066137633</v>
      </c>
      <c r="L9" s="37">
        <f>I9/G9*100</f>
        <v>63.368524019205616</v>
      </c>
      <c r="M9" s="36">
        <f t="shared" ref="M9:M14" si="2">I9-G9</f>
        <v>-60520.919969999988</v>
      </c>
      <c r="N9" s="35">
        <f>N16+N23+N30+N37+N44+N51+N58+N65+N72+N79+N86+N93+N100+N107+N114+N121+N128+N135+N142+N149+N156+N163+N170</f>
        <v>158377.75782999999</v>
      </c>
      <c r="O9" s="37">
        <f>N9/G9*100</f>
        <v>95.861249873887459</v>
      </c>
      <c r="P9" s="174"/>
      <c r="Q9" s="32"/>
      <c r="R9" s="32"/>
      <c r="S9" s="32"/>
      <c r="T9" s="32"/>
      <c r="U9" s="32"/>
      <c r="V9" s="32"/>
      <c r="W9" s="32"/>
      <c r="X9" s="32"/>
      <c r="Y9" s="32"/>
    </row>
    <row r="10" spans="1:25" s="33" customFormat="1" ht="146.1" customHeight="1" x14ac:dyDescent="0.25">
      <c r="A10" s="162"/>
      <c r="B10" s="167"/>
      <c r="C10" s="168"/>
      <c r="D10" s="168"/>
      <c r="E10" s="169"/>
      <c r="F10" s="34" t="s">
        <v>22</v>
      </c>
      <c r="G10" s="35">
        <f>G17+G24+G31+G38+G45+G52+G59+G66+G73+G80+G87+G94+G101+G108+G115+G122+G129+G136+G143+G150+G157+G171</f>
        <v>3213697.3314499999</v>
      </c>
      <c r="H10" s="35">
        <f>H17+H24+H31+H38+H45+H52+H59+H66+H73+H80+H87+H94+H101+H108+H115+H122+H129+H136+H143+H150+H157+H171</f>
        <v>2088781.48768</v>
      </c>
      <c r="I10" s="35">
        <f>I17+I24+I31+I38+I45+I52+I59+I66+I73+I80+I87+I94+I101+I108+I115+I122+I129+I136+I143+I150+I157+I171</f>
        <v>1783143.2815799997</v>
      </c>
      <c r="J10" s="36">
        <f t="shared" si="0"/>
        <v>-305638.2061000003</v>
      </c>
      <c r="K10" s="37">
        <f t="shared" si="1"/>
        <v>85.367631420389927</v>
      </c>
      <c r="L10" s="37">
        <f>I10/G10*100</f>
        <v>55.485725557591849</v>
      </c>
      <c r="M10" s="36">
        <f t="shared" si="2"/>
        <v>-1430554.0498700002</v>
      </c>
      <c r="N10" s="35">
        <f>N17+N24+N31+N38+N45+N52+N59+N66+N73+N80+N87+N94+N101+N108+N115+N122+N129+N136+N143+N150+N157+N164+N171</f>
        <v>2819901.1625899994</v>
      </c>
      <c r="O10" s="37">
        <f>N10/G10*100</f>
        <v>87.746320569575161</v>
      </c>
      <c r="P10" s="174"/>
      <c r="Q10" s="32"/>
      <c r="R10" s="32"/>
      <c r="S10" s="32"/>
      <c r="T10" s="32"/>
      <c r="U10" s="32"/>
      <c r="V10" s="32"/>
      <c r="W10" s="32"/>
      <c r="X10" s="32"/>
      <c r="Y10" s="32"/>
    </row>
    <row r="11" spans="1:25" s="33" customFormat="1" ht="146.1" customHeight="1" x14ac:dyDescent="0.25">
      <c r="A11" s="162"/>
      <c r="B11" s="167"/>
      <c r="C11" s="168"/>
      <c r="D11" s="168"/>
      <c r="E11" s="169"/>
      <c r="F11" s="34" t="s">
        <v>23</v>
      </c>
      <c r="G11" s="35">
        <f>G18+G25+G32+G39+G46+G53+G60+G67+G74+G81+G88+G95+G102+G109+G116+G123+G130+G137+G144+G151+G158+G165+G172</f>
        <v>3884001.0676299999</v>
      </c>
      <c r="H11" s="35">
        <f>H18+H25+H32+H39+H46+H53+H60+H67+H74+H81+H88+H95+H102+H109+H116+H123+H130+H137+H144+H151+H158+H165+H172</f>
        <v>2200942.6138499998</v>
      </c>
      <c r="I11" s="35">
        <f>I18+I25+I32+I39+I46+I53+I60+I67+I74+I81+I88+I95+I102+I109+I116+I123+I130+I137+I144+I151+I158+I172+I165</f>
        <v>2007291.3358399998</v>
      </c>
      <c r="J11" s="36">
        <f t="shared" si="0"/>
        <v>-193651.27801000001</v>
      </c>
      <c r="K11" s="37">
        <f t="shared" si="1"/>
        <v>91.201439020199828</v>
      </c>
      <c r="L11" s="37">
        <f>I11/G11*100</f>
        <v>51.681019157516353</v>
      </c>
      <c r="M11" s="36">
        <f t="shared" si="2"/>
        <v>-1876709.7317900001</v>
      </c>
      <c r="N11" s="35">
        <f>N18+N25+N32+N39+N46+N53+N60+N67+N74+N81+N88+N95+N102+N109+N116+N123+N130+N137+N144+N151+N158+N165+N172</f>
        <v>3044576.9317399994</v>
      </c>
      <c r="O11" s="37">
        <f>N11/G11*100</f>
        <v>78.387644048661059</v>
      </c>
      <c r="P11" s="174"/>
      <c r="Q11" s="32"/>
      <c r="R11" s="32"/>
      <c r="S11" s="32"/>
      <c r="T11" s="32"/>
      <c r="U11" s="32"/>
      <c r="V11" s="32"/>
      <c r="W11" s="32"/>
      <c r="X11" s="32"/>
      <c r="Y11" s="32"/>
    </row>
    <row r="12" spans="1:25" s="33" customFormat="1" ht="146.1" customHeight="1" x14ac:dyDescent="0.25">
      <c r="A12" s="162"/>
      <c r="B12" s="167"/>
      <c r="C12" s="168"/>
      <c r="D12" s="168"/>
      <c r="E12" s="169"/>
      <c r="F12" s="38" t="s">
        <v>24</v>
      </c>
      <c r="G12" s="35">
        <f>G19+G26+G33+G40+G47+G54+G61+G68+G75+G82+G89+G96+G103+G110+G117+G124+G131+G138+G145+G152+G159</f>
        <v>0</v>
      </c>
      <c r="H12" s="35">
        <f>H19+H26+H33+H40+H47+H54+H61+H68+H75+H82+H89+H96+H103+H110+H117+H124+H131+H138+H145+H152+H159</f>
        <v>0</v>
      </c>
      <c r="I12" s="35">
        <f>I19+I26+I33+I40+I47+I54+I61+I68+I75+I82+I89+I96+I103+I110+I117+I124+I131+I138+I145+I152+I159</f>
        <v>0</v>
      </c>
      <c r="J12" s="39">
        <f t="shared" si="0"/>
        <v>0</v>
      </c>
      <c r="K12" s="40">
        <f t="shared" si="1"/>
        <v>0</v>
      </c>
      <c r="L12" s="37"/>
      <c r="M12" s="41">
        <f t="shared" si="2"/>
        <v>0</v>
      </c>
      <c r="N12" s="42"/>
      <c r="O12" s="43"/>
      <c r="P12" s="174"/>
      <c r="Q12" s="32"/>
      <c r="R12" s="32"/>
      <c r="S12" s="32"/>
      <c r="T12" s="32"/>
      <c r="U12" s="32"/>
      <c r="V12" s="32"/>
      <c r="W12" s="32"/>
      <c r="X12" s="32"/>
      <c r="Y12" s="32"/>
    </row>
    <row r="13" spans="1:25" s="33" customFormat="1" ht="146.1" customHeight="1" x14ac:dyDescent="0.25">
      <c r="A13" s="162"/>
      <c r="B13" s="167"/>
      <c r="C13" s="168"/>
      <c r="D13" s="168"/>
      <c r="E13" s="169"/>
      <c r="F13" s="38" t="s">
        <v>25</v>
      </c>
      <c r="G13" s="35">
        <f>G20+G27+G34+G41+G48+G55+G62+G76+G83+G90+G97+G104+G111+G118+G125+G132+G139+G146+G153+G160</f>
        <v>11934.225060000001</v>
      </c>
      <c r="H13" s="35">
        <f>H20+H27+H34+H41+H48+H55+H62+H69+H76+H83+H90+H97+H104+H111+H118+H125+H132+H139+H146+H153+H160</f>
        <v>1560</v>
      </c>
      <c r="I13" s="35">
        <f>I20+I27+I34+I41+I48+I55+I62+I69+I76+I83+I90+I97+I104+I111+I118+I125+I132+I139+I146+I153+I160</f>
        <v>1590.5997500000001</v>
      </c>
      <c r="J13" s="44">
        <f t="shared" si="0"/>
        <v>30.599750000000085</v>
      </c>
      <c r="K13" s="37">
        <f t="shared" si="1"/>
        <v>101.96152243589745</v>
      </c>
      <c r="L13" s="37">
        <f>I13/G13*100</f>
        <v>13.328052236346883</v>
      </c>
      <c r="M13" s="36">
        <f t="shared" si="2"/>
        <v>-10343.625310000001</v>
      </c>
      <c r="N13" s="35">
        <f>N20+N27+N34+N41+N48+N55+N62+N69+N76+N83+N90+N97+N104+N111+N118+N125+N132+N139+N146+N153+N160+N167+N174</f>
        <v>1929.22506</v>
      </c>
      <c r="O13" s="37">
        <f>N13/G13*100</f>
        <v>16.165482469961059</v>
      </c>
      <c r="P13" s="174"/>
      <c r="Q13" s="32"/>
      <c r="R13" s="32"/>
      <c r="S13" s="32"/>
      <c r="T13" s="32"/>
      <c r="U13" s="32"/>
      <c r="V13" s="32"/>
      <c r="W13" s="32"/>
      <c r="X13" s="32"/>
      <c r="Y13" s="32"/>
    </row>
    <row r="14" spans="1:25" s="33" customFormat="1" ht="146.1" customHeight="1" x14ac:dyDescent="0.25">
      <c r="A14" s="163"/>
      <c r="B14" s="170"/>
      <c r="C14" s="171"/>
      <c r="D14" s="171"/>
      <c r="E14" s="172"/>
      <c r="F14" s="45" t="s">
        <v>26</v>
      </c>
      <c r="G14" s="35">
        <f>G21+G28+G35+G42+G49+G56+G63+G77+G84+G91+G98+G105+G112+G119+G126+G133+G140+G147+G154+G161+G70</f>
        <v>997890.18795000017</v>
      </c>
      <c r="H14" s="35">
        <f>H21+H28+H35+H42+H49+H56+H63+H70+H77+H84+H91+H98+H105+H112+H119+H126+H133+H140+H147+H154+H161</f>
        <v>2343.9702699999998</v>
      </c>
      <c r="I14" s="35">
        <f>I21+I28+I35+I42+I49+I56+I63+I70+I77+I84+I91+I98+I105+I112+I119+I126+I133+I140+I147+I154+I161</f>
        <v>2343.9702699999998</v>
      </c>
      <c r="J14" s="46">
        <f t="shared" si="0"/>
        <v>0</v>
      </c>
      <c r="K14" s="37">
        <f t="shared" si="1"/>
        <v>100</v>
      </c>
      <c r="L14" s="37">
        <f>I14/G14*100</f>
        <v>0.23489260625112449</v>
      </c>
      <c r="M14" s="36">
        <f t="shared" si="2"/>
        <v>-995546.21768000012</v>
      </c>
      <c r="N14" s="35">
        <f>N21+N28+N35+N42+N49+N56+N63+N70+N77+N84+N91+N98+N105+N112+N119+N126+N133+N140+N147+N154+N161+N168+N175</f>
        <v>241225.84065</v>
      </c>
      <c r="O14" s="37">
        <f>N14/G14*100</f>
        <v>24.173585787586354</v>
      </c>
      <c r="P14" s="175"/>
      <c r="Q14" s="32"/>
      <c r="R14" s="32"/>
      <c r="S14" s="32"/>
      <c r="T14" s="32"/>
      <c r="U14" s="32"/>
      <c r="V14" s="32"/>
      <c r="W14" s="32"/>
      <c r="X14" s="32"/>
      <c r="Y14" s="32"/>
    </row>
    <row r="15" spans="1:25" s="52" customFormat="1" ht="135" customHeight="1" x14ac:dyDescent="1.1000000000000001">
      <c r="A15" s="176">
        <v>1</v>
      </c>
      <c r="B15" s="179" t="s">
        <v>27</v>
      </c>
      <c r="C15" s="180"/>
      <c r="D15" s="180"/>
      <c r="E15" s="181"/>
      <c r="F15" s="27" t="s">
        <v>19</v>
      </c>
      <c r="G15" s="47">
        <f>G16+G17+G18+G21</f>
        <v>2599670.6408399995</v>
      </c>
      <c r="H15" s="47">
        <f>H16+H17+H18+H21</f>
        <v>1734725.8713799999</v>
      </c>
      <c r="I15" s="48">
        <f>I16+I17+I18+I21</f>
        <v>1680847.5097700001</v>
      </c>
      <c r="J15" s="49">
        <f t="shared" si="0"/>
        <v>-53878.361609999789</v>
      </c>
      <c r="K15" s="50">
        <f t="shared" si="1"/>
        <v>96.894128202103843</v>
      </c>
      <c r="L15" s="50">
        <f>I15/(G15-G21)*100</f>
        <v>70.134575004343773</v>
      </c>
      <c r="M15" s="51">
        <f>I15-(G15-G21)</f>
        <v>-715755.74855999951</v>
      </c>
      <c r="N15" s="48">
        <f>N16+N17+N18+N21</f>
        <v>2375138.3377799997</v>
      </c>
      <c r="O15" s="50">
        <f>N15/(G15-G21)*100</f>
        <v>99.104360704034207</v>
      </c>
      <c r="P15" s="188" t="s">
        <v>28</v>
      </c>
      <c r="S15" s="53"/>
    </row>
    <row r="16" spans="1:25" s="52" customFormat="1" ht="135" customHeight="1" x14ac:dyDescent="0.25">
      <c r="A16" s="177"/>
      <c r="B16" s="182"/>
      <c r="C16" s="183"/>
      <c r="D16" s="183"/>
      <c r="E16" s="184"/>
      <c r="F16" s="34" t="s">
        <v>21</v>
      </c>
      <c r="G16" s="54">
        <v>57963.7</v>
      </c>
      <c r="H16" s="54">
        <v>36050.428800000002</v>
      </c>
      <c r="I16" s="55">
        <v>36050.428800000002</v>
      </c>
      <c r="J16" s="56">
        <f t="shared" si="0"/>
        <v>0</v>
      </c>
      <c r="K16" s="57">
        <f t="shared" ref="K16:K21" si="3">IF(H16=0,0,I16/H16*100)</f>
        <v>100</v>
      </c>
      <c r="L16" s="57">
        <f>I16/G16*100</f>
        <v>62.19483711357281</v>
      </c>
      <c r="M16" s="58">
        <f>I16-G16</f>
        <v>-21913.271199999996</v>
      </c>
      <c r="N16" s="59">
        <v>51229.299999999996</v>
      </c>
      <c r="O16" s="57">
        <f>N16/G16*100</f>
        <v>88.381694060248051</v>
      </c>
      <c r="P16" s="189"/>
    </row>
    <row r="17" spans="1:16" s="52" customFormat="1" ht="135" customHeight="1" x14ac:dyDescent="0.25">
      <c r="A17" s="177"/>
      <c r="B17" s="182"/>
      <c r="C17" s="183"/>
      <c r="D17" s="183"/>
      <c r="E17" s="184"/>
      <c r="F17" s="34" t="s">
        <v>22</v>
      </c>
      <c r="G17" s="54">
        <v>1768177.9</v>
      </c>
      <c r="H17" s="54">
        <v>1257552.43453</v>
      </c>
      <c r="I17" s="55">
        <v>1246184.7849000001</v>
      </c>
      <c r="J17" s="58">
        <f t="shared" si="0"/>
        <v>-11367.649629999883</v>
      </c>
      <c r="K17" s="57">
        <f t="shared" si="3"/>
        <v>99.096049650267787</v>
      </c>
      <c r="L17" s="57">
        <f>I17/G17*100</f>
        <v>70.478473059752659</v>
      </c>
      <c r="M17" s="58">
        <f>I17-G17</f>
        <v>-521993.11509999982</v>
      </c>
      <c r="N17" s="55">
        <v>1753447.3794499999</v>
      </c>
      <c r="O17" s="57">
        <f>N17/G17*100</f>
        <v>99.166909588113271</v>
      </c>
      <c r="P17" s="189"/>
    </row>
    <row r="18" spans="1:16" s="52" customFormat="1" ht="135" customHeight="1" x14ac:dyDescent="0.25">
      <c r="A18" s="177"/>
      <c r="B18" s="182"/>
      <c r="C18" s="183"/>
      <c r="D18" s="183"/>
      <c r="E18" s="184"/>
      <c r="F18" s="34" t="s">
        <v>23</v>
      </c>
      <c r="G18" s="54">
        <v>570461.65833000001</v>
      </c>
      <c r="H18" s="54">
        <v>441123.00804999995</v>
      </c>
      <c r="I18" s="55">
        <v>398612.29606999998</v>
      </c>
      <c r="J18" s="58">
        <f t="shared" si="0"/>
        <v>-42510.711979999964</v>
      </c>
      <c r="K18" s="57">
        <f t="shared" si="3"/>
        <v>90.363070797889208</v>
      </c>
      <c r="L18" s="57">
        <f>I18/G18*100</f>
        <v>69.875387810798529</v>
      </c>
      <c r="M18" s="58">
        <f>I18-G18</f>
        <v>-171849.36226000002</v>
      </c>
      <c r="N18" s="55">
        <v>570461.65832999989</v>
      </c>
      <c r="O18" s="57">
        <f>N18/G18*100</f>
        <v>99.999999999999972</v>
      </c>
      <c r="P18" s="189"/>
    </row>
    <row r="19" spans="1:16" s="52" customFormat="1" ht="135" customHeight="1" x14ac:dyDescent="0.25">
      <c r="A19" s="177"/>
      <c r="B19" s="182"/>
      <c r="C19" s="183"/>
      <c r="D19" s="183"/>
      <c r="E19" s="184"/>
      <c r="F19" s="38" t="s">
        <v>24</v>
      </c>
      <c r="G19" s="60">
        <v>0</v>
      </c>
      <c r="H19" s="60">
        <v>0</v>
      </c>
      <c r="I19" s="60">
        <v>0</v>
      </c>
      <c r="J19" s="61">
        <f t="shared" si="0"/>
        <v>0</v>
      </c>
      <c r="K19" s="62">
        <f t="shared" si="3"/>
        <v>0</v>
      </c>
      <c r="L19" s="60"/>
      <c r="M19" s="63">
        <v>0</v>
      </c>
      <c r="N19" s="64"/>
      <c r="O19" s="65"/>
      <c r="P19" s="189"/>
    </row>
    <row r="20" spans="1:16" s="52" customFormat="1" ht="135" customHeight="1" x14ac:dyDescent="0.25">
      <c r="A20" s="177"/>
      <c r="B20" s="182"/>
      <c r="C20" s="183"/>
      <c r="D20" s="183"/>
      <c r="E20" s="184"/>
      <c r="F20" s="38" t="s">
        <v>25</v>
      </c>
      <c r="G20" s="60">
        <v>0</v>
      </c>
      <c r="H20" s="60">
        <v>0</v>
      </c>
      <c r="I20" s="60">
        <v>0</v>
      </c>
      <c r="J20" s="61">
        <f t="shared" si="0"/>
        <v>0</v>
      </c>
      <c r="K20" s="62">
        <f t="shared" si="3"/>
        <v>0</v>
      </c>
      <c r="L20" s="66"/>
      <c r="M20" s="63">
        <v>0</v>
      </c>
      <c r="N20" s="64"/>
      <c r="O20" s="65"/>
      <c r="P20" s="189"/>
    </row>
    <row r="21" spans="1:16" s="52" customFormat="1" ht="135" customHeight="1" x14ac:dyDescent="0.25">
      <c r="A21" s="178"/>
      <c r="B21" s="185"/>
      <c r="C21" s="186"/>
      <c r="D21" s="186"/>
      <c r="E21" s="187"/>
      <c r="F21" s="45" t="s">
        <v>26</v>
      </c>
      <c r="G21" s="54">
        <v>203067.38251</v>
      </c>
      <c r="H21" s="54"/>
      <c r="I21" s="54"/>
      <c r="J21" s="61">
        <f t="shared" si="0"/>
        <v>0</v>
      </c>
      <c r="K21" s="62">
        <f t="shared" si="3"/>
        <v>0</v>
      </c>
      <c r="L21" s="66"/>
      <c r="M21" s="63">
        <v>0</v>
      </c>
      <c r="N21" s="64"/>
      <c r="O21" s="65"/>
      <c r="P21" s="190"/>
    </row>
    <row r="22" spans="1:16" s="52" customFormat="1" ht="135" customHeight="1" x14ac:dyDescent="0.25">
      <c r="A22" s="191">
        <v>3</v>
      </c>
      <c r="B22" s="179" t="s">
        <v>29</v>
      </c>
      <c r="C22" s="180"/>
      <c r="D22" s="180"/>
      <c r="E22" s="181"/>
      <c r="F22" s="27" t="s">
        <v>19</v>
      </c>
      <c r="G22" s="47">
        <f>G23+G24+G25+G26+G27+G28</f>
        <v>483496.58273999998</v>
      </c>
      <c r="H22" s="47">
        <f>H23+H24+H25+H26+H27+H28</f>
        <v>396769.55167000007</v>
      </c>
      <c r="I22" s="48">
        <f>I23+I24+I25+I26+I27+I28</f>
        <v>353865.18352000002</v>
      </c>
      <c r="J22" s="51">
        <f t="shared" si="0"/>
        <v>-42904.368150000053</v>
      </c>
      <c r="K22" s="50">
        <f>I22/H22*100</f>
        <v>89.186577455498821</v>
      </c>
      <c r="L22" s="50">
        <f>I22/G22*100</f>
        <v>73.188766198641545</v>
      </c>
      <c r="M22" s="51">
        <f t="shared" ref="M22:M27" si="4">I22-G22</f>
        <v>-129631.39921999996</v>
      </c>
      <c r="N22" s="48">
        <f>N23+N24+N25</f>
        <v>483375.42140999995</v>
      </c>
      <c r="O22" s="50">
        <f>N22/G22*100</f>
        <v>99.974940602617409</v>
      </c>
      <c r="P22" s="194" t="s">
        <v>30</v>
      </c>
    </row>
    <row r="23" spans="1:16" s="52" customFormat="1" ht="135" customHeight="1" x14ac:dyDescent="0.25">
      <c r="A23" s="192"/>
      <c r="B23" s="182"/>
      <c r="C23" s="183"/>
      <c r="D23" s="183"/>
      <c r="E23" s="184"/>
      <c r="F23" s="34" t="s">
        <v>21</v>
      </c>
      <c r="G23" s="54">
        <v>2286.1561899999997</v>
      </c>
      <c r="H23" s="54">
        <v>2286.1561899999997</v>
      </c>
      <c r="I23" s="59">
        <v>2286.1561899999997</v>
      </c>
      <c r="J23" s="61">
        <f t="shared" si="0"/>
        <v>0</v>
      </c>
      <c r="K23" s="57">
        <f t="shared" ref="K23:K30" si="5">IF(I23=0,0,I23/H23*100)</f>
        <v>100</v>
      </c>
      <c r="L23" s="57">
        <f>I23/G23*100</f>
        <v>100</v>
      </c>
      <c r="M23" s="63">
        <f t="shared" si="4"/>
        <v>0</v>
      </c>
      <c r="N23" s="59">
        <v>2286.1561899999997</v>
      </c>
      <c r="O23" s="57">
        <f>N23/G23*100</f>
        <v>100</v>
      </c>
      <c r="P23" s="195"/>
    </row>
    <row r="24" spans="1:16" s="52" customFormat="1" ht="135" customHeight="1" x14ac:dyDescent="0.25">
      <c r="A24" s="192"/>
      <c r="B24" s="182"/>
      <c r="C24" s="183"/>
      <c r="D24" s="183"/>
      <c r="E24" s="184"/>
      <c r="F24" s="34" t="s">
        <v>22</v>
      </c>
      <c r="G24" s="54">
        <v>4405.0438100000001</v>
      </c>
      <c r="H24" s="54">
        <v>4385.0758100000003</v>
      </c>
      <c r="I24" s="55">
        <v>4314.8731699999998</v>
      </c>
      <c r="J24" s="58">
        <f t="shared" si="0"/>
        <v>-70.202640000000429</v>
      </c>
      <c r="K24" s="57">
        <f t="shared" si="5"/>
        <v>98.399055271977147</v>
      </c>
      <c r="L24" s="57">
        <f>I24/G24*100</f>
        <v>97.953013774907262</v>
      </c>
      <c r="M24" s="58">
        <f t="shared" si="4"/>
        <v>-90.170640000000276</v>
      </c>
      <c r="N24" s="55">
        <v>4405.0438100000001</v>
      </c>
      <c r="O24" s="57">
        <f>N24/G24*100</f>
        <v>100</v>
      </c>
      <c r="P24" s="195"/>
    </row>
    <row r="25" spans="1:16" s="52" customFormat="1" ht="135" customHeight="1" x14ac:dyDescent="0.25">
      <c r="A25" s="192"/>
      <c r="B25" s="182"/>
      <c r="C25" s="183"/>
      <c r="D25" s="183"/>
      <c r="E25" s="184"/>
      <c r="F25" s="34" t="s">
        <v>23</v>
      </c>
      <c r="G25" s="54">
        <v>476805.38273999997</v>
      </c>
      <c r="H25" s="54">
        <v>390098.31967000006</v>
      </c>
      <c r="I25" s="55">
        <v>347264.15416000003</v>
      </c>
      <c r="J25" s="58">
        <f t="shared" si="0"/>
        <v>-42834.165510000021</v>
      </c>
      <c r="K25" s="57">
        <f t="shared" si="5"/>
        <v>89.019648803861756</v>
      </c>
      <c r="L25" s="57">
        <f>I25/G25*100</f>
        <v>72.831424881241688</v>
      </c>
      <c r="M25" s="58">
        <f t="shared" si="4"/>
        <v>-129541.22857999994</v>
      </c>
      <c r="N25" s="55">
        <v>476684.22140999994</v>
      </c>
      <c r="O25" s="57">
        <f>N25/G25*100</f>
        <v>99.974588934104787</v>
      </c>
      <c r="P25" s="195"/>
    </row>
    <row r="26" spans="1:16" s="52" customFormat="1" ht="135" customHeight="1" x14ac:dyDescent="0.25">
      <c r="A26" s="192"/>
      <c r="B26" s="182"/>
      <c r="C26" s="183"/>
      <c r="D26" s="183"/>
      <c r="E26" s="184"/>
      <c r="F26" s="38" t="s">
        <v>24</v>
      </c>
      <c r="G26" s="67">
        <v>0</v>
      </c>
      <c r="H26" s="67">
        <v>0</v>
      </c>
      <c r="I26" s="67">
        <v>0</v>
      </c>
      <c r="J26" s="68">
        <f t="shared" si="0"/>
        <v>0</v>
      </c>
      <c r="K26" s="69">
        <f t="shared" si="5"/>
        <v>0</v>
      </c>
      <c r="L26" s="66"/>
      <c r="M26" s="63">
        <f t="shared" si="4"/>
        <v>0</v>
      </c>
      <c r="N26" s="63"/>
      <c r="O26" s="70"/>
      <c r="P26" s="195"/>
    </row>
    <row r="27" spans="1:16" s="52" customFormat="1" ht="135" customHeight="1" x14ac:dyDescent="0.25">
      <c r="A27" s="192"/>
      <c r="B27" s="182"/>
      <c r="C27" s="183"/>
      <c r="D27" s="183"/>
      <c r="E27" s="184"/>
      <c r="F27" s="38" t="s">
        <v>25</v>
      </c>
      <c r="G27" s="67">
        <v>0</v>
      </c>
      <c r="H27" s="67">
        <v>0</v>
      </c>
      <c r="I27" s="67">
        <v>0</v>
      </c>
      <c r="J27" s="68">
        <f t="shared" si="0"/>
        <v>0</v>
      </c>
      <c r="K27" s="69">
        <f t="shared" si="5"/>
        <v>0</v>
      </c>
      <c r="L27" s="66"/>
      <c r="M27" s="63">
        <f t="shared" si="4"/>
        <v>0</v>
      </c>
      <c r="N27" s="63"/>
      <c r="O27" s="70"/>
      <c r="P27" s="195"/>
    </row>
    <row r="28" spans="1:16" s="52" customFormat="1" ht="135" customHeight="1" x14ac:dyDescent="0.25">
      <c r="A28" s="193"/>
      <c r="B28" s="185"/>
      <c r="C28" s="186"/>
      <c r="D28" s="186"/>
      <c r="E28" s="187"/>
      <c r="F28" s="45" t="s">
        <v>26</v>
      </c>
      <c r="G28" s="67">
        <v>0</v>
      </c>
      <c r="H28" s="67">
        <v>0</v>
      </c>
      <c r="I28" s="67">
        <v>0</v>
      </c>
      <c r="J28" s="71">
        <f t="shared" si="0"/>
        <v>0</v>
      </c>
      <c r="K28" s="69">
        <f t="shared" si="5"/>
        <v>0</v>
      </c>
      <c r="L28" s="66"/>
      <c r="M28" s="63">
        <v>0</v>
      </c>
      <c r="N28" s="63"/>
      <c r="O28" s="70"/>
      <c r="P28" s="196"/>
    </row>
    <row r="29" spans="1:16" s="52" customFormat="1" ht="135" customHeight="1" x14ac:dyDescent="0.25">
      <c r="A29" s="197">
        <v>4</v>
      </c>
      <c r="B29" s="179" t="s">
        <v>31</v>
      </c>
      <c r="C29" s="180"/>
      <c r="D29" s="180"/>
      <c r="E29" s="181"/>
      <c r="F29" s="27" t="s">
        <v>19</v>
      </c>
      <c r="G29" s="47">
        <f>G30+G31+G32+G33+G35</f>
        <v>6292.3780000000006</v>
      </c>
      <c r="H29" s="47">
        <f>H30+H31+H32+H33+H35</f>
        <v>3072.4470000000001</v>
      </c>
      <c r="I29" s="48">
        <f>I30+I31+I32+I33+I35</f>
        <v>2478.0616600000003</v>
      </c>
      <c r="J29" s="72">
        <f t="shared" si="0"/>
        <v>-594.38533999999981</v>
      </c>
      <c r="K29" s="50">
        <f t="shared" si="5"/>
        <v>80.6543338257747</v>
      </c>
      <c r="L29" s="50">
        <f>I29/G29*100</f>
        <v>39.381957981545291</v>
      </c>
      <c r="M29" s="72">
        <f t="shared" ref="M29:M35" si="6">I29-G29</f>
        <v>-3814.3163400000003</v>
      </c>
      <c r="N29" s="48">
        <f>N32</f>
        <v>6292.4</v>
      </c>
      <c r="O29" s="50">
        <f>N29/G29*100</f>
        <v>100.00034962934521</v>
      </c>
      <c r="P29" s="194" t="s">
        <v>32</v>
      </c>
    </row>
    <row r="30" spans="1:16" s="52" customFormat="1" ht="135" customHeight="1" x14ac:dyDescent="0.25">
      <c r="A30" s="198"/>
      <c r="B30" s="182"/>
      <c r="C30" s="183"/>
      <c r="D30" s="183"/>
      <c r="E30" s="184"/>
      <c r="F30" s="34" t="s">
        <v>21</v>
      </c>
      <c r="G30" s="67">
        <v>0</v>
      </c>
      <c r="H30" s="67">
        <v>0</v>
      </c>
      <c r="I30" s="67">
        <v>0</v>
      </c>
      <c r="J30" s="68">
        <f t="shared" si="0"/>
        <v>0</v>
      </c>
      <c r="K30" s="69">
        <f t="shared" si="5"/>
        <v>0</v>
      </c>
      <c r="L30" s="73"/>
      <c r="M30" s="74">
        <f t="shared" si="6"/>
        <v>0</v>
      </c>
      <c r="N30" s="67"/>
      <c r="O30" s="73"/>
      <c r="P30" s="195"/>
    </row>
    <row r="31" spans="1:16" s="52" customFormat="1" ht="135" customHeight="1" x14ac:dyDescent="0.25">
      <c r="A31" s="198"/>
      <c r="B31" s="182"/>
      <c r="C31" s="183"/>
      <c r="D31" s="183"/>
      <c r="E31" s="184"/>
      <c r="F31" s="34" t="s">
        <v>22</v>
      </c>
      <c r="G31" s="67">
        <v>0</v>
      </c>
      <c r="H31" s="67">
        <v>0</v>
      </c>
      <c r="I31" s="67">
        <v>0</v>
      </c>
      <c r="J31" s="68">
        <f t="shared" si="0"/>
        <v>0</v>
      </c>
      <c r="K31" s="69">
        <v>0</v>
      </c>
      <c r="L31" s="73"/>
      <c r="M31" s="74">
        <f t="shared" si="6"/>
        <v>0</v>
      </c>
      <c r="N31" s="67"/>
      <c r="O31" s="73"/>
      <c r="P31" s="195"/>
    </row>
    <row r="32" spans="1:16" s="52" customFormat="1" ht="135" customHeight="1" x14ac:dyDescent="0.25">
      <c r="A32" s="198"/>
      <c r="B32" s="182"/>
      <c r="C32" s="183"/>
      <c r="D32" s="183"/>
      <c r="E32" s="184"/>
      <c r="F32" s="34" t="s">
        <v>23</v>
      </c>
      <c r="G32" s="75">
        <v>6292.3780000000006</v>
      </c>
      <c r="H32" s="75">
        <v>3072.4470000000001</v>
      </c>
      <c r="I32" s="55">
        <v>2478.0616600000003</v>
      </c>
      <c r="J32" s="58">
        <f t="shared" si="0"/>
        <v>-594.38533999999981</v>
      </c>
      <c r="K32" s="57">
        <f t="shared" ref="K32:K75" si="7">IF(I32=0,0,I32/H32*100)</f>
        <v>80.6543338257747</v>
      </c>
      <c r="L32" s="57">
        <f>I32/G32*100</f>
        <v>39.381957981545291</v>
      </c>
      <c r="M32" s="58">
        <f t="shared" si="6"/>
        <v>-3814.3163400000003</v>
      </c>
      <c r="N32" s="55">
        <v>6292.4</v>
      </c>
      <c r="O32" s="57">
        <f>N32/G32*100</f>
        <v>100.00034962934521</v>
      </c>
      <c r="P32" s="195"/>
    </row>
    <row r="33" spans="1:16" s="52" customFormat="1" ht="135" customHeight="1" x14ac:dyDescent="0.25">
      <c r="A33" s="198"/>
      <c r="B33" s="182"/>
      <c r="C33" s="183"/>
      <c r="D33" s="183"/>
      <c r="E33" s="184"/>
      <c r="F33" s="38" t="s">
        <v>24</v>
      </c>
      <c r="G33" s="67">
        <v>0</v>
      </c>
      <c r="H33" s="67">
        <v>0</v>
      </c>
      <c r="I33" s="67">
        <v>0</v>
      </c>
      <c r="J33" s="61">
        <f t="shared" si="0"/>
        <v>0</v>
      </c>
      <c r="K33" s="69">
        <f t="shared" si="7"/>
        <v>0</v>
      </c>
      <c r="L33" s="66"/>
      <c r="M33" s="74">
        <f t="shared" si="6"/>
        <v>0</v>
      </c>
      <c r="N33" s="74"/>
      <c r="O33" s="70"/>
      <c r="P33" s="195"/>
    </row>
    <row r="34" spans="1:16" s="52" customFormat="1" ht="135" customHeight="1" x14ac:dyDescent="0.25">
      <c r="A34" s="198"/>
      <c r="B34" s="182"/>
      <c r="C34" s="183"/>
      <c r="D34" s="183"/>
      <c r="E34" s="184"/>
      <c r="F34" s="38" t="s">
        <v>25</v>
      </c>
      <c r="G34" s="67">
        <v>0</v>
      </c>
      <c r="H34" s="67">
        <v>0</v>
      </c>
      <c r="I34" s="67">
        <v>0</v>
      </c>
      <c r="J34" s="61">
        <f t="shared" si="0"/>
        <v>0</v>
      </c>
      <c r="K34" s="69">
        <f t="shared" si="7"/>
        <v>0</v>
      </c>
      <c r="L34" s="66"/>
      <c r="M34" s="74">
        <f t="shared" si="6"/>
        <v>0</v>
      </c>
      <c r="N34" s="74"/>
      <c r="O34" s="70"/>
      <c r="P34" s="195"/>
    </row>
    <row r="35" spans="1:16" s="52" customFormat="1" ht="135" customHeight="1" x14ac:dyDescent="0.25">
      <c r="A35" s="199"/>
      <c r="B35" s="185"/>
      <c r="C35" s="186"/>
      <c r="D35" s="186"/>
      <c r="E35" s="187"/>
      <c r="F35" s="45" t="s">
        <v>26</v>
      </c>
      <c r="G35" s="67">
        <v>0</v>
      </c>
      <c r="H35" s="67">
        <v>0</v>
      </c>
      <c r="I35" s="67">
        <v>0</v>
      </c>
      <c r="J35" s="61">
        <f t="shared" si="0"/>
        <v>0</v>
      </c>
      <c r="K35" s="69">
        <f t="shared" si="7"/>
        <v>0</v>
      </c>
      <c r="L35" s="66"/>
      <c r="M35" s="74">
        <f t="shared" si="6"/>
        <v>0</v>
      </c>
      <c r="N35" s="74"/>
      <c r="O35" s="70"/>
      <c r="P35" s="196"/>
    </row>
    <row r="36" spans="1:16" s="52" customFormat="1" ht="135" customHeight="1" x14ac:dyDescent="0.25">
      <c r="A36" s="197">
        <v>5</v>
      </c>
      <c r="B36" s="179" t="s">
        <v>33</v>
      </c>
      <c r="C36" s="180"/>
      <c r="D36" s="180"/>
      <c r="E36" s="181"/>
      <c r="F36" s="27" t="s">
        <v>19</v>
      </c>
      <c r="G36" s="47">
        <f>G37+G38+G39+G40+G42</f>
        <v>444361.83250000002</v>
      </c>
      <c r="H36" s="47">
        <f>H37+H38+H39+H40+H42</f>
        <v>164816.91792000001</v>
      </c>
      <c r="I36" s="48">
        <f>I37+I38+I39+I40+I42</f>
        <v>137242.09117</v>
      </c>
      <c r="J36" s="51">
        <f t="shared" si="0"/>
        <v>-27574.826750000007</v>
      </c>
      <c r="K36" s="50">
        <f t="shared" si="7"/>
        <v>83.269419730695077</v>
      </c>
      <c r="L36" s="50">
        <f>(I36-I42)/(G36-G42)*100</f>
        <v>64.996445443047861</v>
      </c>
      <c r="M36" s="76">
        <f>I36-(G36-G42)</f>
        <v>-73064.934450000001</v>
      </c>
      <c r="N36" s="48">
        <f>N38+N39+N42</f>
        <v>444361.82949999999</v>
      </c>
      <c r="O36" s="50">
        <f>N36/G36*100</f>
        <v>99.999999324874494</v>
      </c>
      <c r="P36" s="188" t="s">
        <v>34</v>
      </c>
    </row>
    <row r="37" spans="1:16" s="52" customFormat="1" ht="135" customHeight="1" x14ac:dyDescent="0.25">
      <c r="A37" s="198"/>
      <c r="B37" s="182"/>
      <c r="C37" s="183"/>
      <c r="D37" s="183"/>
      <c r="E37" s="184"/>
      <c r="F37" s="34" t="s">
        <v>21</v>
      </c>
      <c r="G37" s="67">
        <v>0</v>
      </c>
      <c r="H37" s="67">
        <v>0</v>
      </c>
      <c r="I37" s="67">
        <v>0</v>
      </c>
      <c r="J37" s="67">
        <v>0</v>
      </c>
      <c r="K37" s="62">
        <f t="shared" si="7"/>
        <v>0</v>
      </c>
      <c r="L37" s="73"/>
      <c r="M37" s="63">
        <f t="shared" ref="M37:M42" si="8">I37-G37</f>
        <v>0</v>
      </c>
      <c r="N37" s="67"/>
      <c r="O37" s="73"/>
      <c r="P37" s="189"/>
    </row>
    <row r="38" spans="1:16" s="52" customFormat="1" ht="135" customHeight="1" x14ac:dyDescent="0.25">
      <c r="A38" s="198"/>
      <c r="B38" s="182"/>
      <c r="C38" s="183"/>
      <c r="D38" s="183"/>
      <c r="E38" s="184"/>
      <c r="F38" s="34" t="s">
        <v>22</v>
      </c>
      <c r="G38" s="54">
        <v>7480.1</v>
      </c>
      <c r="H38" s="54">
        <v>5002.26</v>
      </c>
      <c r="I38" s="55">
        <v>4681.5782600000002</v>
      </c>
      <c r="J38" s="58">
        <f>I38-H38</f>
        <v>-320.68173999999999</v>
      </c>
      <c r="K38" s="57">
        <f t="shared" si="7"/>
        <v>93.589262853190363</v>
      </c>
      <c r="L38" s="57">
        <f>I38/G38*100</f>
        <v>62.587107926364617</v>
      </c>
      <c r="M38" s="58">
        <f t="shared" si="8"/>
        <v>-2798.5217400000001</v>
      </c>
      <c r="N38" s="55">
        <v>7480.1</v>
      </c>
      <c r="O38" s="57">
        <f>N38/G38*100</f>
        <v>100</v>
      </c>
      <c r="P38" s="189"/>
    </row>
    <row r="39" spans="1:16" s="52" customFormat="1" ht="135" customHeight="1" x14ac:dyDescent="0.25">
      <c r="A39" s="198"/>
      <c r="B39" s="182"/>
      <c r="C39" s="183"/>
      <c r="D39" s="183"/>
      <c r="E39" s="184"/>
      <c r="F39" s="34" t="s">
        <v>23</v>
      </c>
      <c r="G39" s="54">
        <v>202826.92561999997</v>
      </c>
      <c r="H39" s="54">
        <v>159264.65792</v>
      </c>
      <c r="I39" s="54">
        <v>132010.51290999999</v>
      </c>
      <c r="J39" s="58">
        <f>I39-H39</f>
        <v>-27254.145010000007</v>
      </c>
      <c r="K39" s="57">
        <f t="shared" si="7"/>
        <v>82.887512291841929</v>
      </c>
      <c r="L39" s="57">
        <f>I39/G39*100</f>
        <v>65.085299945493503</v>
      </c>
      <c r="M39" s="58">
        <f t="shared" si="8"/>
        <v>-70816.412709999975</v>
      </c>
      <c r="N39" s="54">
        <v>202826.92561999997</v>
      </c>
      <c r="O39" s="57">
        <f>N39/G39*100</f>
        <v>100</v>
      </c>
      <c r="P39" s="189"/>
    </row>
    <row r="40" spans="1:16" s="52" customFormat="1" ht="135" customHeight="1" x14ac:dyDescent="0.25">
      <c r="A40" s="198"/>
      <c r="B40" s="182"/>
      <c r="C40" s="183"/>
      <c r="D40" s="183"/>
      <c r="E40" s="184"/>
      <c r="F40" s="38" t="s">
        <v>24</v>
      </c>
      <c r="G40" s="77"/>
      <c r="H40" s="77"/>
      <c r="I40" s="77"/>
      <c r="J40" s="78"/>
      <c r="K40" s="79">
        <f t="shared" si="7"/>
        <v>0</v>
      </c>
      <c r="L40" s="66"/>
      <c r="M40" s="63">
        <f t="shared" si="8"/>
        <v>0</v>
      </c>
      <c r="N40" s="63"/>
      <c r="O40" s="70"/>
      <c r="P40" s="189"/>
    </row>
    <row r="41" spans="1:16" s="52" customFormat="1" ht="135" customHeight="1" x14ac:dyDescent="0.25">
      <c r="A41" s="198"/>
      <c r="B41" s="182"/>
      <c r="C41" s="183"/>
      <c r="D41" s="183"/>
      <c r="E41" s="184"/>
      <c r="F41" s="38" t="s">
        <v>25</v>
      </c>
      <c r="G41" s="67">
        <v>0</v>
      </c>
      <c r="H41" s="67">
        <v>0</v>
      </c>
      <c r="I41" s="67">
        <v>0</v>
      </c>
      <c r="J41" s="61">
        <f>I41-H41</f>
        <v>0</v>
      </c>
      <c r="K41" s="62">
        <f t="shared" si="7"/>
        <v>0</v>
      </c>
      <c r="L41" s="66"/>
      <c r="M41" s="63">
        <f t="shared" si="8"/>
        <v>0</v>
      </c>
      <c r="N41" s="63"/>
      <c r="O41" s="70"/>
      <c r="P41" s="189"/>
    </row>
    <row r="42" spans="1:16" s="52" customFormat="1" ht="135" customHeight="1" x14ac:dyDescent="0.25">
      <c r="A42" s="199"/>
      <c r="B42" s="185"/>
      <c r="C42" s="186"/>
      <c r="D42" s="186"/>
      <c r="E42" s="187"/>
      <c r="F42" s="45" t="s">
        <v>26</v>
      </c>
      <c r="G42" s="54">
        <v>234054.80688000002</v>
      </c>
      <c r="H42" s="80">
        <v>550</v>
      </c>
      <c r="I42" s="80">
        <v>550</v>
      </c>
      <c r="J42" s="81">
        <f>I42-H42</f>
        <v>0</v>
      </c>
      <c r="K42" s="57">
        <f t="shared" si="7"/>
        <v>100</v>
      </c>
      <c r="L42" s="66"/>
      <c r="M42" s="58">
        <f t="shared" si="8"/>
        <v>-233504.80688000002</v>
      </c>
      <c r="N42" s="54">
        <v>234054.80387999999</v>
      </c>
      <c r="O42" s="57">
        <f>N42/G42*100</f>
        <v>99.999998718248918</v>
      </c>
      <c r="P42" s="190"/>
    </row>
    <row r="43" spans="1:16" s="52" customFormat="1" ht="135" customHeight="1" x14ac:dyDescent="0.25">
      <c r="A43" s="200">
        <v>6</v>
      </c>
      <c r="B43" s="179" t="s">
        <v>35</v>
      </c>
      <c r="C43" s="180"/>
      <c r="D43" s="180"/>
      <c r="E43" s="181"/>
      <c r="F43" s="27" t="s">
        <v>19</v>
      </c>
      <c r="G43" s="47">
        <f>G44+G45+G46+G47+G49</f>
        <v>143149.63503</v>
      </c>
      <c r="H43" s="47">
        <f>H44+H45+H46+H47+H49</f>
        <v>90643.615449999998</v>
      </c>
      <c r="I43" s="48">
        <f>I44+I45+I46+I47</f>
        <v>89713.763550000003</v>
      </c>
      <c r="J43" s="51">
        <f>J44+J45+J46</f>
        <v>-929.85190000000148</v>
      </c>
      <c r="K43" s="50">
        <f t="shared" si="7"/>
        <v>98.974167242354866</v>
      </c>
      <c r="L43" s="50">
        <f>I43/(G43-G49)*100</f>
        <v>64.267343462533361</v>
      </c>
      <c r="M43" s="51">
        <f>I43-(G43-G49)</f>
        <v>-49880.871480000002</v>
      </c>
      <c r="N43" s="48">
        <f>N45+N46+N49</f>
        <v>140124.36142999999</v>
      </c>
      <c r="O43" s="50">
        <f>N43/G43*100</f>
        <v>97.886635478067404</v>
      </c>
      <c r="P43" s="188" t="s">
        <v>36</v>
      </c>
    </row>
    <row r="44" spans="1:16" s="52" customFormat="1" ht="135" customHeight="1" x14ac:dyDescent="0.25">
      <c r="A44" s="201"/>
      <c r="B44" s="182"/>
      <c r="C44" s="183"/>
      <c r="D44" s="183"/>
      <c r="E44" s="184"/>
      <c r="F44" s="34" t="s">
        <v>21</v>
      </c>
      <c r="G44" s="82">
        <v>0</v>
      </c>
      <c r="H44" s="54">
        <v>0</v>
      </c>
      <c r="I44" s="55">
        <v>0</v>
      </c>
      <c r="J44" s="83">
        <f>I44-H44</f>
        <v>0</v>
      </c>
      <c r="K44" s="84">
        <f t="shared" si="7"/>
        <v>0</v>
      </c>
      <c r="L44" s="73"/>
      <c r="M44" s="85"/>
      <c r="N44" s="85"/>
      <c r="O44" s="70"/>
      <c r="P44" s="189"/>
    </row>
    <row r="45" spans="1:16" s="52" customFormat="1" ht="135" customHeight="1" x14ac:dyDescent="0.25">
      <c r="A45" s="201"/>
      <c r="B45" s="182"/>
      <c r="C45" s="183"/>
      <c r="D45" s="183"/>
      <c r="E45" s="184"/>
      <c r="F45" s="34" t="s">
        <v>22</v>
      </c>
      <c r="G45" s="86">
        <v>119619.09999999999</v>
      </c>
      <c r="H45" s="86">
        <v>80751.3</v>
      </c>
      <c r="I45" s="55">
        <v>80388.673150000002</v>
      </c>
      <c r="J45" s="58">
        <f>I45-H45</f>
        <v>-362.62685000000056</v>
      </c>
      <c r="K45" s="57">
        <f t="shared" si="7"/>
        <v>99.550933731097828</v>
      </c>
      <c r="L45" s="57">
        <f>I45/G45*100</f>
        <v>67.203877265420005</v>
      </c>
      <c r="M45" s="58">
        <f t="shared" ref="M45:M55" si="9">I45-G45</f>
        <v>-39230.426849999989</v>
      </c>
      <c r="N45" s="55">
        <v>119619.09999999999</v>
      </c>
      <c r="O45" s="55">
        <f>N45/G45*100</f>
        <v>100</v>
      </c>
      <c r="P45" s="189"/>
    </row>
    <row r="46" spans="1:16" s="52" customFormat="1" ht="135" customHeight="1" x14ac:dyDescent="0.25">
      <c r="A46" s="201"/>
      <c r="B46" s="182"/>
      <c r="C46" s="183"/>
      <c r="D46" s="183"/>
      <c r="E46" s="184"/>
      <c r="F46" s="34" t="s">
        <v>23</v>
      </c>
      <c r="G46" s="86">
        <v>19975.535029999999</v>
      </c>
      <c r="H46" s="86">
        <v>9892.3154500000001</v>
      </c>
      <c r="I46" s="55">
        <v>9325.0903999999991</v>
      </c>
      <c r="J46" s="58">
        <f>I46-H46</f>
        <v>-567.22505000000092</v>
      </c>
      <c r="K46" s="57">
        <f t="shared" si="7"/>
        <v>94.266003213635884</v>
      </c>
      <c r="L46" s="57">
        <f>I46/G46*100</f>
        <v>46.682556367052157</v>
      </c>
      <c r="M46" s="58">
        <f t="shared" si="9"/>
        <v>-10650.44463</v>
      </c>
      <c r="N46" s="55">
        <v>19950.261429999999</v>
      </c>
      <c r="O46" s="55">
        <f>N46/G46*100</f>
        <v>99.87347723121286</v>
      </c>
      <c r="P46" s="189"/>
    </row>
    <row r="47" spans="1:16" s="52" customFormat="1" ht="135" customHeight="1" x14ac:dyDescent="0.25">
      <c r="A47" s="201"/>
      <c r="B47" s="182"/>
      <c r="C47" s="183"/>
      <c r="D47" s="183"/>
      <c r="E47" s="184"/>
      <c r="F47" s="38" t="s">
        <v>24</v>
      </c>
      <c r="G47" s="67">
        <v>0</v>
      </c>
      <c r="H47" s="67">
        <v>0</v>
      </c>
      <c r="I47" s="67">
        <v>0</v>
      </c>
      <c r="J47" s="68">
        <v>0</v>
      </c>
      <c r="K47" s="69">
        <f t="shared" si="7"/>
        <v>0</v>
      </c>
      <c r="L47" s="66"/>
      <c r="M47" s="63">
        <f t="shared" si="9"/>
        <v>0</v>
      </c>
      <c r="N47" s="64"/>
      <c r="O47" s="64"/>
      <c r="P47" s="189"/>
    </row>
    <row r="48" spans="1:16" s="52" customFormat="1" ht="135" customHeight="1" x14ac:dyDescent="0.25">
      <c r="A48" s="201"/>
      <c r="B48" s="182"/>
      <c r="C48" s="183"/>
      <c r="D48" s="183"/>
      <c r="E48" s="184"/>
      <c r="F48" s="38" t="s">
        <v>25</v>
      </c>
      <c r="G48" s="67">
        <v>0</v>
      </c>
      <c r="H48" s="67">
        <v>0</v>
      </c>
      <c r="I48" s="67">
        <v>0</v>
      </c>
      <c r="J48" s="68">
        <v>0</v>
      </c>
      <c r="K48" s="69">
        <f t="shared" si="7"/>
        <v>0</v>
      </c>
      <c r="L48" s="66"/>
      <c r="M48" s="63">
        <f t="shared" si="9"/>
        <v>0</v>
      </c>
      <c r="N48" s="64"/>
      <c r="O48" s="64"/>
      <c r="P48" s="189"/>
    </row>
    <row r="49" spans="1:16" s="52" customFormat="1" ht="135" customHeight="1" x14ac:dyDescent="0.25">
      <c r="A49" s="202"/>
      <c r="B49" s="185"/>
      <c r="C49" s="186"/>
      <c r="D49" s="186"/>
      <c r="E49" s="187"/>
      <c r="F49" s="45" t="s">
        <v>26</v>
      </c>
      <c r="G49" s="86">
        <v>3555</v>
      </c>
      <c r="H49" s="67">
        <v>0</v>
      </c>
      <c r="I49" s="67">
        <v>0</v>
      </c>
      <c r="J49" s="68">
        <v>0</v>
      </c>
      <c r="K49" s="69">
        <f t="shared" si="7"/>
        <v>0</v>
      </c>
      <c r="L49" s="66"/>
      <c r="M49" s="58">
        <f t="shared" si="9"/>
        <v>-3555</v>
      </c>
      <c r="N49" s="55">
        <v>555</v>
      </c>
      <c r="O49" s="55">
        <f>N49/G49*100</f>
        <v>15.611814345991561</v>
      </c>
      <c r="P49" s="190"/>
    </row>
    <row r="50" spans="1:16" s="52" customFormat="1" ht="135" customHeight="1" x14ac:dyDescent="0.25">
      <c r="A50" s="200">
        <v>7</v>
      </c>
      <c r="B50" s="179" t="s">
        <v>37</v>
      </c>
      <c r="C50" s="180"/>
      <c r="D50" s="180"/>
      <c r="E50" s="181"/>
      <c r="F50" s="27" t="s">
        <v>19</v>
      </c>
      <c r="G50" s="47">
        <f>G51+G52+G53+G54+G56</f>
        <v>7252.735999999999</v>
      </c>
      <c r="H50" s="47">
        <f>H51+H52+H53+H54+H56</f>
        <v>4711.6559999999999</v>
      </c>
      <c r="I50" s="48">
        <f>I51+I52+I53+I54+I56</f>
        <v>4757.2422400000005</v>
      </c>
      <c r="J50" s="51">
        <f>J51+J52+J53</f>
        <v>45.58624000000043</v>
      </c>
      <c r="K50" s="50">
        <f t="shared" si="7"/>
        <v>100.9675205490384</v>
      </c>
      <c r="L50" s="50">
        <f>I50/(G50-G56)*100</f>
        <v>65.592381137270138</v>
      </c>
      <c r="M50" s="51">
        <f t="shared" si="9"/>
        <v>-2495.4937599999985</v>
      </c>
      <c r="N50" s="48">
        <f>N52+N53</f>
        <v>6720.0568600000006</v>
      </c>
      <c r="O50" s="50">
        <f>N50/G50*100</f>
        <v>92.655473189703869</v>
      </c>
      <c r="P50" s="203" t="s">
        <v>38</v>
      </c>
    </row>
    <row r="51" spans="1:16" s="52" customFormat="1" ht="135" customHeight="1" x14ac:dyDescent="0.25">
      <c r="A51" s="201"/>
      <c r="B51" s="182"/>
      <c r="C51" s="183"/>
      <c r="D51" s="183"/>
      <c r="E51" s="184"/>
      <c r="F51" s="34" t="s">
        <v>21</v>
      </c>
      <c r="G51" s="67">
        <v>0</v>
      </c>
      <c r="H51" s="67">
        <v>0</v>
      </c>
      <c r="I51" s="67">
        <v>0</v>
      </c>
      <c r="J51" s="68">
        <f>I51-H51</f>
        <v>0</v>
      </c>
      <c r="K51" s="84">
        <f t="shared" si="7"/>
        <v>0</v>
      </c>
      <c r="L51" s="73"/>
      <c r="M51" s="63">
        <f t="shared" si="9"/>
        <v>0</v>
      </c>
      <c r="N51" s="63"/>
      <c r="O51" s="70"/>
      <c r="P51" s="204"/>
    </row>
    <row r="52" spans="1:16" s="52" customFormat="1" ht="135" customHeight="1" x14ac:dyDescent="0.25">
      <c r="A52" s="201"/>
      <c r="B52" s="182"/>
      <c r="C52" s="183"/>
      <c r="D52" s="183"/>
      <c r="E52" s="184"/>
      <c r="F52" s="34" t="s">
        <v>22</v>
      </c>
      <c r="G52" s="54">
        <v>1165.0999999999999</v>
      </c>
      <c r="H52" s="54">
        <v>100</v>
      </c>
      <c r="I52" s="54">
        <v>174.755</v>
      </c>
      <c r="J52" s="87">
        <f>I52-H52</f>
        <v>74.754999999999995</v>
      </c>
      <c r="K52" s="57">
        <f t="shared" si="7"/>
        <v>174.755</v>
      </c>
      <c r="L52" s="57">
        <f>I52/G52*100</f>
        <v>14.999141704574715</v>
      </c>
      <c r="M52" s="58">
        <f t="shared" si="9"/>
        <v>-990.34499999999991</v>
      </c>
      <c r="N52" s="57">
        <v>690.34500000000003</v>
      </c>
      <c r="O52" s="57">
        <f>N52/G52*100</f>
        <v>59.251995536863802</v>
      </c>
      <c r="P52" s="204"/>
    </row>
    <row r="53" spans="1:16" s="52" customFormat="1" ht="135" customHeight="1" x14ac:dyDescent="0.25">
      <c r="A53" s="201"/>
      <c r="B53" s="182"/>
      <c r="C53" s="183"/>
      <c r="D53" s="183"/>
      <c r="E53" s="184"/>
      <c r="F53" s="34" t="s">
        <v>23</v>
      </c>
      <c r="G53" s="54">
        <v>6087.6359999999995</v>
      </c>
      <c r="H53" s="54">
        <v>4611.6559999999999</v>
      </c>
      <c r="I53" s="54">
        <v>4582.4872400000004</v>
      </c>
      <c r="J53" s="88">
        <f>I53-H53</f>
        <v>-29.168759999999565</v>
      </c>
      <c r="K53" s="57">
        <f t="shared" si="7"/>
        <v>99.367499223706204</v>
      </c>
      <c r="L53" s="57">
        <f>I53/G53*100</f>
        <v>75.275316066860782</v>
      </c>
      <c r="M53" s="58">
        <f t="shared" si="9"/>
        <v>-1505.1487599999991</v>
      </c>
      <c r="N53" s="57">
        <v>6029.7118600000003</v>
      </c>
      <c r="O53" s="57">
        <f>N53/G53*100</f>
        <v>99.048495343676933</v>
      </c>
      <c r="P53" s="204"/>
    </row>
    <row r="54" spans="1:16" s="52" customFormat="1" ht="135" customHeight="1" x14ac:dyDescent="0.25">
      <c r="A54" s="201"/>
      <c r="B54" s="182"/>
      <c r="C54" s="183"/>
      <c r="D54" s="183"/>
      <c r="E54" s="184"/>
      <c r="F54" s="38" t="s">
        <v>24</v>
      </c>
      <c r="G54" s="67">
        <v>0</v>
      </c>
      <c r="H54" s="67">
        <v>0</v>
      </c>
      <c r="I54" s="67">
        <v>0</v>
      </c>
      <c r="J54" s="67">
        <v>0</v>
      </c>
      <c r="K54" s="69">
        <f t="shared" si="7"/>
        <v>0</v>
      </c>
      <c r="L54" s="73"/>
      <c r="M54" s="63">
        <f t="shared" si="9"/>
        <v>0</v>
      </c>
      <c r="N54" s="63"/>
      <c r="O54" s="65"/>
      <c r="P54" s="204"/>
    </row>
    <row r="55" spans="1:16" s="52" customFormat="1" ht="135" customHeight="1" x14ac:dyDescent="0.25">
      <c r="A55" s="201"/>
      <c r="B55" s="182"/>
      <c r="C55" s="183"/>
      <c r="D55" s="183"/>
      <c r="E55" s="184"/>
      <c r="F55" s="38" t="s">
        <v>25</v>
      </c>
      <c r="G55" s="67">
        <v>0</v>
      </c>
      <c r="H55" s="67">
        <v>0</v>
      </c>
      <c r="I55" s="67">
        <v>0</v>
      </c>
      <c r="J55" s="67">
        <v>0</v>
      </c>
      <c r="K55" s="69">
        <f t="shared" si="7"/>
        <v>0</v>
      </c>
      <c r="L55" s="66"/>
      <c r="M55" s="63">
        <f t="shared" si="9"/>
        <v>0</v>
      </c>
      <c r="N55" s="63"/>
      <c r="O55" s="65"/>
      <c r="P55" s="204"/>
    </row>
    <row r="56" spans="1:16" s="52" customFormat="1" ht="135" customHeight="1" x14ac:dyDescent="0.25">
      <c r="A56" s="202"/>
      <c r="B56" s="185"/>
      <c r="C56" s="186"/>
      <c r="D56" s="186"/>
      <c r="E56" s="187"/>
      <c r="F56" s="45" t="s">
        <v>26</v>
      </c>
      <c r="G56" s="67">
        <v>0</v>
      </c>
      <c r="H56" s="67">
        <v>0</v>
      </c>
      <c r="I56" s="67">
        <v>0</v>
      </c>
      <c r="J56" s="67">
        <f>I56-H56</f>
        <v>0</v>
      </c>
      <c r="K56" s="69">
        <f t="shared" si="7"/>
        <v>0</v>
      </c>
      <c r="L56" s="66"/>
      <c r="M56" s="85"/>
      <c r="N56" s="63"/>
      <c r="O56" s="65"/>
      <c r="P56" s="205"/>
    </row>
    <row r="57" spans="1:16" s="52" customFormat="1" ht="135" customHeight="1" x14ac:dyDescent="0.25">
      <c r="A57" s="197">
        <v>8</v>
      </c>
      <c r="B57" s="179" t="s">
        <v>39</v>
      </c>
      <c r="C57" s="180"/>
      <c r="D57" s="180"/>
      <c r="E57" s="181"/>
      <c r="F57" s="27" t="s">
        <v>19</v>
      </c>
      <c r="G57" s="47">
        <f>G58+G59+G60+G61+G63</f>
        <v>502081.45763000002</v>
      </c>
      <c r="H57" s="47">
        <f>H58+H59+H60+H61+H63</f>
        <v>300632.57</v>
      </c>
      <c r="I57" s="48">
        <f>I58+I59+I60+I61+I63</f>
        <v>300256.73222999997</v>
      </c>
      <c r="J57" s="72">
        <f>I57-H57</f>
        <v>-375.83777000004193</v>
      </c>
      <c r="K57" s="50">
        <f t="shared" si="7"/>
        <v>99.874984347171676</v>
      </c>
      <c r="L57" s="50">
        <f>I57/G57*100</f>
        <v>59.802394146821648</v>
      </c>
      <c r="M57" s="72">
        <f t="shared" ref="M57:M63" si="10">I57-G57</f>
        <v>-201824.72540000005</v>
      </c>
      <c r="N57" s="48">
        <f>N58+N59+N60</f>
        <v>502081.45763000002</v>
      </c>
      <c r="O57" s="50">
        <f>N57/G57*100</f>
        <v>100</v>
      </c>
      <c r="P57" s="194" t="s">
        <v>40</v>
      </c>
    </row>
    <row r="58" spans="1:16" s="52" customFormat="1" ht="135" customHeight="1" x14ac:dyDescent="0.25">
      <c r="A58" s="198"/>
      <c r="B58" s="182"/>
      <c r="C58" s="183"/>
      <c r="D58" s="183"/>
      <c r="E58" s="184"/>
      <c r="F58" s="34" t="s">
        <v>21</v>
      </c>
      <c r="G58" s="55">
        <v>96789.13351</v>
      </c>
      <c r="H58" s="55">
        <v>59065.2</v>
      </c>
      <c r="I58" s="55">
        <v>59003.660019999996</v>
      </c>
      <c r="J58" s="88">
        <f>I58-H58</f>
        <v>-61.539980000001378</v>
      </c>
      <c r="K58" s="57">
        <f t="shared" si="7"/>
        <v>99.89581008783513</v>
      </c>
      <c r="L58" s="57">
        <f>I58/G58*100</f>
        <v>60.961037546538108</v>
      </c>
      <c r="M58" s="88">
        <f t="shared" si="10"/>
        <v>-37785.473490000004</v>
      </c>
      <c r="N58" s="55">
        <v>96789.13351</v>
      </c>
      <c r="O58" s="57">
        <f>N58/G58*100</f>
        <v>100</v>
      </c>
      <c r="P58" s="195"/>
    </row>
    <row r="59" spans="1:16" s="52" customFormat="1" ht="135" customHeight="1" x14ac:dyDescent="0.25">
      <c r="A59" s="198"/>
      <c r="B59" s="182"/>
      <c r="C59" s="183"/>
      <c r="D59" s="183"/>
      <c r="E59" s="184"/>
      <c r="F59" s="34" t="s">
        <v>22</v>
      </c>
      <c r="G59" s="55">
        <v>366774.89944000001</v>
      </c>
      <c r="H59" s="55">
        <v>211710.6</v>
      </c>
      <c r="I59" s="55">
        <v>211156.39790000001</v>
      </c>
      <c r="J59" s="88">
        <f>I59-H59</f>
        <v>-554.20209999999497</v>
      </c>
      <c r="K59" s="57">
        <f t="shared" si="7"/>
        <v>99.738226569666338</v>
      </c>
      <c r="L59" s="57">
        <f>I59/G59*100</f>
        <v>57.571114659808572</v>
      </c>
      <c r="M59" s="88">
        <f t="shared" si="10"/>
        <v>-155618.50154</v>
      </c>
      <c r="N59" s="55">
        <v>366774.89944000001</v>
      </c>
      <c r="O59" s="57">
        <f>N59/G59*100</f>
        <v>100</v>
      </c>
      <c r="P59" s="195"/>
    </row>
    <row r="60" spans="1:16" s="52" customFormat="1" ht="135" customHeight="1" x14ac:dyDescent="0.25">
      <c r="A60" s="198"/>
      <c r="B60" s="182"/>
      <c r="C60" s="183"/>
      <c r="D60" s="183"/>
      <c r="E60" s="184"/>
      <c r="F60" s="34" t="s">
        <v>23</v>
      </c>
      <c r="G60" s="55">
        <v>38517.424680000004</v>
      </c>
      <c r="H60" s="59">
        <v>29856.77</v>
      </c>
      <c r="I60" s="59">
        <v>30096.674309999999</v>
      </c>
      <c r="J60" s="88">
        <f>I60-H60</f>
        <v>239.90430999999808</v>
      </c>
      <c r="K60" s="57">
        <f t="shared" si="7"/>
        <v>100.80351729272792</v>
      </c>
      <c r="L60" s="57">
        <f>I60/G60*100</f>
        <v>78.137815702999376</v>
      </c>
      <c r="M60" s="88">
        <f t="shared" si="10"/>
        <v>-8420.7503700000052</v>
      </c>
      <c r="N60" s="59">
        <v>38517.424680000004</v>
      </c>
      <c r="O60" s="57">
        <f>N60/G60*100</f>
        <v>100</v>
      </c>
      <c r="P60" s="195"/>
    </row>
    <row r="61" spans="1:16" s="52" customFormat="1" ht="135" customHeight="1" x14ac:dyDescent="0.25">
      <c r="A61" s="198"/>
      <c r="B61" s="182"/>
      <c r="C61" s="183"/>
      <c r="D61" s="183"/>
      <c r="E61" s="184"/>
      <c r="F61" s="38" t="s">
        <v>24</v>
      </c>
      <c r="G61" s="67">
        <v>0</v>
      </c>
      <c r="H61" s="67"/>
      <c r="I61" s="67">
        <v>0</v>
      </c>
      <c r="J61" s="67">
        <v>0</v>
      </c>
      <c r="K61" s="84">
        <f t="shared" si="7"/>
        <v>0</v>
      </c>
      <c r="L61" s="66"/>
      <c r="M61" s="67">
        <f t="shared" si="10"/>
        <v>0</v>
      </c>
      <c r="N61" s="67"/>
      <c r="O61" s="84"/>
      <c r="P61" s="195"/>
    </row>
    <row r="62" spans="1:16" s="52" customFormat="1" ht="135" customHeight="1" x14ac:dyDescent="0.25">
      <c r="A62" s="198"/>
      <c r="B62" s="182"/>
      <c r="C62" s="183"/>
      <c r="D62" s="183"/>
      <c r="E62" s="184"/>
      <c r="F62" s="38" t="s">
        <v>25</v>
      </c>
      <c r="G62" s="67">
        <v>1777.8250599999999</v>
      </c>
      <c r="H62" s="67">
        <v>1560</v>
      </c>
      <c r="I62" s="67">
        <v>1558.3720900000001</v>
      </c>
      <c r="J62" s="88">
        <f t="shared" ref="J62:J69" si="11">I62-H62</f>
        <v>-1.6279099999999289</v>
      </c>
      <c r="K62" s="57">
        <f t="shared" si="7"/>
        <v>99.895646794871794</v>
      </c>
      <c r="L62" s="66"/>
      <c r="M62" s="88">
        <f t="shared" si="10"/>
        <v>-219.45296999999982</v>
      </c>
      <c r="N62" s="67">
        <f>G62</f>
        <v>1777.8250599999999</v>
      </c>
      <c r="O62" s="57">
        <f>N62/G62*100</f>
        <v>100</v>
      </c>
      <c r="P62" s="195"/>
    </row>
    <row r="63" spans="1:16" s="52" customFormat="1" ht="135" customHeight="1" x14ac:dyDescent="0.25">
      <c r="A63" s="199"/>
      <c r="B63" s="185"/>
      <c r="C63" s="186"/>
      <c r="D63" s="186"/>
      <c r="E63" s="187"/>
      <c r="F63" s="45" t="s">
        <v>26</v>
      </c>
      <c r="G63" s="67">
        <v>0</v>
      </c>
      <c r="H63" s="67">
        <v>0</v>
      </c>
      <c r="I63" s="67">
        <v>0</v>
      </c>
      <c r="J63" s="83">
        <f t="shared" si="11"/>
        <v>0</v>
      </c>
      <c r="K63" s="69">
        <f t="shared" si="7"/>
        <v>0</v>
      </c>
      <c r="L63" s="66"/>
      <c r="M63" s="63">
        <f t="shared" si="10"/>
        <v>0</v>
      </c>
      <c r="N63" s="64"/>
      <c r="O63" s="65"/>
      <c r="P63" s="196"/>
    </row>
    <row r="64" spans="1:16" s="52" customFormat="1" ht="135" customHeight="1" x14ac:dyDescent="0.25">
      <c r="A64" s="197">
        <v>9</v>
      </c>
      <c r="B64" s="179" t="s">
        <v>41</v>
      </c>
      <c r="C64" s="180"/>
      <c r="D64" s="180"/>
      <c r="E64" s="181"/>
      <c r="F64" s="27" t="s">
        <v>19</v>
      </c>
      <c r="G64" s="47">
        <f>G65+G66+G67+G68+G70</f>
        <v>1347733.4649199997</v>
      </c>
      <c r="H64" s="47">
        <f>H65+H66+H67+H68+H70</f>
        <v>682257.66748000006</v>
      </c>
      <c r="I64" s="48">
        <f>I65+I66+I67+I68+I70</f>
        <v>313683.95727999997</v>
      </c>
      <c r="J64" s="72">
        <f t="shared" si="11"/>
        <v>-368573.71020000009</v>
      </c>
      <c r="K64" s="50">
        <f t="shared" si="7"/>
        <v>45.977344371757525</v>
      </c>
      <c r="L64" s="50">
        <f>I64/(G64-G70)*100</f>
        <v>26.26430100250154</v>
      </c>
      <c r="M64" s="72">
        <f>I64-(G64-G70)</f>
        <v>-880651.87236999976</v>
      </c>
      <c r="N64" s="48">
        <f>N65+N66+N67</f>
        <v>767249.83296000003</v>
      </c>
      <c r="O64" s="50">
        <f>N64/(G64)*100</f>
        <v>56.928899736532344</v>
      </c>
      <c r="P64" s="194" t="s">
        <v>42</v>
      </c>
    </row>
    <row r="65" spans="1:28" s="52" customFormat="1" ht="135" customHeight="1" x14ac:dyDescent="0.25">
      <c r="A65" s="198"/>
      <c r="B65" s="182"/>
      <c r="C65" s="183"/>
      <c r="D65" s="183"/>
      <c r="E65" s="184"/>
      <c r="F65" s="34" t="s">
        <v>21</v>
      </c>
      <c r="G65" s="89">
        <v>3000.8297899999998</v>
      </c>
      <c r="H65" s="89">
        <v>2897.3681299999998</v>
      </c>
      <c r="I65" s="55">
        <v>2897.3645099999999</v>
      </c>
      <c r="J65" s="88">
        <f t="shared" si="11"/>
        <v>-3.6199999999553256E-3</v>
      </c>
      <c r="K65" s="57">
        <f t="shared" si="7"/>
        <v>99.999875059024689</v>
      </c>
      <c r="L65" s="57">
        <f>I65/G65*100</f>
        <v>96.552111007935579</v>
      </c>
      <c r="M65" s="88">
        <f>I65-G65</f>
        <v>-103.46527999999989</v>
      </c>
      <c r="N65" s="55">
        <v>2897.3681299999998</v>
      </c>
      <c r="O65" s="57">
        <f>N65/G65*100</f>
        <v>96.55223164123548</v>
      </c>
      <c r="P65" s="195"/>
    </row>
    <row r="66" spans="1:28" s="52" customFormat="1" ht="135" customHeight="1" x14ac:dyDescent="0.25">
      <c r="A66" s="198"/>
      <c r="B66" s="182"/>
      <c r="C66" s="183"/>
      <c r="D66" s="183"/>
      <c r="E66" s="184"/>
      <c r="F66" s="34" t="s">
        <v>22</v>
      </c>
      <c r="G66" s="89">
        <v>644678.18819999998</v>
      </c>
      <c r="H66" s="89">
        <v>392890.49204000004</v>
      </c>
      <c r="I66" s="55">
        <v>99924.790200000003</v>
      </c>
      <c r="J66" s="88">
        <f t="shared" si="11"/>
        <v>-292965.70184000005</v>
      </c>
      <c r="K66" s="57">
        <f t="shared" si="7"/>
        <v>25.433242143672619</v>
      </c>
      <c r="L66" s="57">
        <f>I66/G66*100</f>
        <v>15.499948971284274</v>
      </c>
      <c r="M66" s="88">
        <f>I66-G66</f>
        <v>-544753.39799999993</v>
      </c>
      <c r="N66" s="55">
        <v>347150.24294000003</v>
      </c>
      <c r="O66" s="57">
        <f>N66/G66*100</f>
        <v>53.848609941228972</v>
      </c>
      <c r="P66" s="195"/>
      <c r="AB66" s="90"/>
    </row>
    <row r="67" spans="1:28" s="52" customFormat="1" ht="135" customHeight="1" x14ac:dyDescent="0.25">
      <c r="A67" s="198"/>
      <c r="B67" s="182"/>
      <c r="C67" s="183"/>
      <c r="D67" s="183"/>
      <c r="E67" s="184"/>
      <c r="F67" s="34" t="s">
        <v>23</v>
      </c>
      <c r="G67" s="89">
        <v>546656.81165999977</v>
      </c>
      <c r="H67" s="89">
        <v>286469.80731</v>
      </c>
      <c r="I67" s="55">
        <v>210861.80257</v>
      </c>
      <c r="J67" s="88">
        <f t="shared" si="11"/>
        <v>-75608.004740000004</v>
      </c>
      <c r="K67" s="57">
        <f t="shared" si="7"/>
        <v>73.606990052469413</v>
      </c>
      <c r="L67" s="57">
        <f>I67/G67*100</f>
        <v>38.572976330376029</v>
      </c>
      <c r="M67" s="88">
        <f>I67-G67</f>
        <v>-335795.00908999977</v>
      </c>
      <c r="N67" s="59">
        <v>417202.22189000004</v>
      </c>
      <c r="O67" s="57">
        <f>N67/G67*100</f>
        <v>76.318855448468156</v>
      </c>
      <c r="P67" s="195"/>
    </row>
    <row r="68" spans="1:28" s="52" customFormat="1" ht="135" customHeight="1" x14ac:dyDescent="0.25">
      <c r="A68" s="198"/>
      <c r="B68" s="182"/>
      <c r="C68" s="183"/>
      <c r="D68" s="183"/>
      <c r="E68" s="184"/>
      <c r="F68" s="38" t="s">
        <v>24</v>
      </c>
      <c r="G68" s="67">
        <v>0</v>
      </c>
      <c r="H68" s="67">
        <v>0</v>
      </c>
      <c r="I68" s="67">
        <v>0</v>
      </c>
      <c r="J68" s="71">
        <f t="shared" si="11"/>
        <v>0</v>
      </c>
      <c r="K68" s="69">
        <f t="shared" si="7"/>
        <v>0</v>
      </c>
      <c r="L68" s="73"/>
      <c r="M68" s="64"/>
      <c r="N68" s="64"/>
      <c r="O68" s="65"/>
      <c r="P68" s="195"/>
    </row>
    <row r="69" spans="1:28" s="52" customFormat="1" ht="135" customHeight="1" x14ac:dyDescent="1">
      <c r="A69" s="198"/>
      <c r="B69" s="182"/>
      <c r="C69" s="183"/>
      <c r="D69" s="183"/>
      <c r="E69" s="184"/>
      <c r="F69" s="38" t="s">
        <v>25</v>
      </c>
      <c r="G69" s="91"/>
      <c r="H69" s="67">
        <v>0</v>
      </c>
      <c r="I69" s="67">
        <v>0</v>
      </c>
      <c r="J69" s="71">
        <f t="shared" si="11"/>
        <v>0</v>
      </c>
      <c r="K69" s="69">
        <f t="shared" si="7"/>
        <v>0</v>
      </c>
      <c r="L69" s="73"/>
      <c r="M69" s="92"/>
      <c r="N69" s="92"/>
      <c r="O69" s="65"/>
      <c r="P69" s="195"/>
    </row>
    <row r="70" spans="1:28" s="52" customFormat="1" ht="135" customHeight="1" x14ac:dyDescent="0.25">
      <c r="A70" s="199"/>
      <c r="B70" s="185"/>
      <c r="C70" s="186"/>
      <c r="D70" s="186"/>
      <c r="E70" s="187"/>
      <c r="F70" s="45" t="s">
        <v>26</v>
      </c>
      <c r="G70" s="89">
        <v>153397.63527</v>
      </c>
      <c r="H70" s="67">
        <v>0</v>
      </c>
      <c r="I70" s="67">
        <v>0</v>
      </c>
      <c r="J70" s="68">
        <v>0</v>
      </c>
      <c r="K70" s="69">
        <f t="shared" si="7"/>
        <v>0</v>
      </c>
      <c r="L70" s="73"/>
      <c r="M70" s="92"/>
      <c r="N70" s="92"/>
      <c r="O70" s="65"/>
      <c r="P70" s="196"/>
    </row>
    <row r="71" spans="1:28" s="52" customFormat="1" ht="135" customHeight="1" x14ac:dyDescent="0.25">
      <c r="A71" s="197">
        <v>10</v>
      </c>
      <c r="B71" s="206" t="s">
        <v>43</v>
      </c>
      <c r="C71" s="207"/>
      <c r="D71" s="207"/>
      <c r="E71" s="208"/>
      <c r="F71" s="27" t="s">
        <v>19</v>
      </c>
      <c r="G71" s="47">
        <f>G72+G73+G74+G77+G75</f>
        <v>13951.854899999998</v>
      </c>
      <c r="H71" s="47">
        <f>H72+H73+H74+H77+H75</f>
        <v>8883.8703500000011</v>
      </c>
      <c r="I71" s="48">
        <f>I72+I73+I74+I77+I75</f>
        <v>8823.7307400000009</v>
      </c>
      <c r="J71" s="72">
        <f>I71-H71</f>
        <v>-60.139610000000175</v>
      </c>
      <c r="K71" s="50">
        <f t="shared" si="7"/>
        <v>99.323047189674483</v>
      </c>
      <c r="L71" s="50">
        <f>I71/G71*100</f>
        <v>63.244140676950437</v>
      </c>
      <c r="M71" s="72">
        <f t="shared" ref="M71:M77" si="12">I71-G71</f>
        <v>-5128.1241599999976</v>
      </c>
      <c r="N71" s="48">
        <f>N73+N74</f>
        <v>13951.854899999998</v>
      </c>
      <c r="O71" s="50">
        <f>N71/G71*100</f>
        <v>100</v>
      </c>
      <c r="P71" s="194" t="s">
        <v>44</v>
      </c>
    </row>
    <row r="72" spans="1:28" s="52" customFormat="1" ht="135" customHeight="1" x14ac:dyDescent="0.25">
      <c r="A72" s="198"/>
      <c r="B72" s="209"/>
      <c r="C72" s="210"/>
      <c r="D72" s="210"/>
      <c r="E72" s="211"/>
      <c r="F72" s="34" t="s">
        <v>21</v>
      </c>
      <c r="G72" s="54">
        <v>0</v>
      </c>
      <c r="H72" s="54">
        <v>0</v>
      </c>
      <c r="I72" s="55">
        <v>0</v>
      </c>
      <c r="J72" s="68">
        <v>0</v>
      </c>
      <c r="K72" s="84">
        <f t="shared" si="7"/>
        <v>0</v>
      </c>
      <c r="L72" s="73"/>
      <c r="M72" s="93">
        <f t="shared" si="12"/>
        <v>0</v>
      </c>
      <c r="N72" s="55">
        <v>0</v>
      </c>
      <c r="O72" s="57"/>
      <c r="P72" s="195"/>
    </row>
    <row r="73" spans="1:28" s="52" customFormat="1" ht="135" customHeight="1" x14ac:dyDescent="0.25">
      <c r="A73" s="198"/>
      <c r="B73" s="209"/>
      <c r="C73" s="210"/>
      <c r="D73" s="210"/>
      <c r="E73" s="211"/>
      <c r="F73" s="34" t="s">
        <v>22</v>
      </c>
      <c r="G73" s="54">
        <v>13547.8</v>
      </c>
      <c r="H73" s="94">
        <v>8649.8151500000004</v>
      </c>
      <c r="I73" s="55">
        <v>8559.6755400000002</v>
      </c>
      <c r="J73" s="88">
        <f t="shared" ref="J73:J81" si="13">I73-H73</f>
        <v>-90.139610000000175</v>
      </c>
      <c r="K73" s="57">
        <f t="shared" si="7"/>
        <v>98.957901314226348</v>
      </c>
      <c r="L73" s="57">
        <f>I73/G73*100</f>
        <v>63.181295413277439</v>
      </c>
      <c r="M73" s="88">
        <f t="shared" si="12"/>
        <v>-4988.1244599999991</v>
      </c>
      <c r="N73" s="55">
        <v>13547.8</v>
      </c>
      <c r="O73" s="57">
        <f>N73/G73*100</f>
        <v>100</v>
      </c>
      <c r="P73" s="195"/>
    </row>
    <row r="74" spans="1:28" s="52" customFormat="1" ht="135" customHeight="1" x14ac:dyDescent="0.25">
      <c r="A74" s="198"/>
      <c r="B74" s="209"/>
      <c r="C74" s="210"/>
      <c r="D74" s="210"/>
      <c r="E74" s="211"/>
      <c r="F74" s="34" t="s">
        <v>23</v>
      </c>
      <c r="G74" s="54">
        <v>404.05490000000003</v>
      </c>
      <c r="H74" s="94">
        <v>234.05520000000001</v>
      </c>
      <c r="I74" s="55">
        <v>264.05520000000001</v>
      </c>
      <c r="J74" s="87">
        <f t="shared" si="13"/>
        <v>30</v>
      </c>
      <c r="K74" s="57">
        <f t="shared" si="7"/>
        <v>112.8174892076741</v>
      </c>
      <c r="L74" s="57">
        <f>I74/G74*100</f>
        <v>65.351317358111487</v>
      </c>
      <c r="M74" s="88">
        <f t="shared" si="12"/>
        <v>-139.99970000000002</v>
      </c>
      <c r="N74" s="59">
        <v>404.05489999999998</v>
      </c>
      <c r="O74" s="57">
        <f>N74/G74*100</f>
        <v>99.999999999999986</v>
      </c>
      <c r="P74" s="195"/>
    </row>
    <row r="75" spans="1:28" s="52" customFormat="1" ht="135" customHeight="1" x14ac:dyDescent="0.25">
      <c r="A75" s="198"/>
      <c r="B75" s="209"/>
      <c r="C75" s="210"/>
      <c r="D75" s="210"/>
      <c r="E75" s="211"/>
      <c r="F75" s="38" t="s">
        <v>24</v>
      </c>
      <c r="G75" s="67">
        <v>0</v>
      </c>
      <c r="H75" s="67">
        <v>0</v>
      </c>
      <c r="I75" s="67">
        <v>0</v>
      </c>
      <c r="J75" s="71">
        <f t="shared" si="13"/>
        <v>0</v>
      </c>
      <c r="K75" s="69">
        <f t="shared" si="7"/>
        <v>0</v>
      </c>
      <c r="L75" s="73"/>
      <c r="M75" s="95">
        <f t="shared" si="12"/>
        <v>0</v>
      </c>
      <c r="N75" s="95">
        <v>0</v>
      </c>
      <c r="O75" s="70"/>
      <c r="P75" s="195"/>
    </row>
    <row r="76" spans="1:28" s="52" customFormat="1" ht="135" customHeight="1" x14ac:dyDescent="0.25">
      <c r="A76" s="198"/>
      <c r="B76" s="209"/>
      <c r="C76" s="210"/>
      <c r="D76" s="210"/>
      <c r="E76" s="211"/>
      <c r="F76" s="38" t="s">
        <v>25</v>
      </c>
      <c r="G76" s="67">
        <v>151.4</v>
      </c>
      <c r="H76" s="67">
        <v>0</v>
      </c>
      <c r="I76" s="55">
        <v>32.22766</v>
      </c>
      <c r="J76" s="96">
        <f t="shared" si="13"/>
        <v>32.22766</v>
      </c>
      <c r="K76" s="69"/>
      <c r="L76" s="57">
        <f>I76/G76*100</f>
        <v>21.286433289299865</v>
      </c>
      <c r="M76" s="88">
        <f t="shared" si="12"/>
        <v>-119.17234000000001</v>
      </c>
      <c r="N76" s="59">
        <f>G76</f>
        <v>151.4</v>
      </c>
      <c r="O76" s="57">
        <f>N76/G76*100</f>
        <v>100</v>
      </c>
      <c r="P76" s="195"/>
    </row>
    <row r="77" spans="1:28" s="52" customFormat="1" ht="135" customHeight="1" x14ac:dyDescent="0.25">
      <c r="A77" s="199"/>
      <c r="B77" s="212"/>
      <c r="C77" s="213"/>
      <c r="D77" s="213"/>
      <c r="E77" s="214"/>
      <c r="F77" s="45" t="s">
        <v>26</v>
      </c>
      <c r="G77" s="67">
        <v>0</v>
      </c>
      <c r="H77" s="67">
        <v>0</v>
      </c>
      <c r="I77" s="67">
        <v>0</v>
      </c>
      <c r="J77" s="71">
        <f t="shared" si="13"/>
        <v>0</v>
      </c>
      <c r="K77" s="69">
        <f t="shared" ref="K77:K107" si="14">IF(I77=0,0,I77/H77*100)</f>
        <v>0</v>
      </c>
      <c r="L77" s="66"/>
      <c r="M77" s="95">
        <f t="shared" si="12"/>
        <v>0</v>
      </c>
      <c r="N77" s="97">
        <v>0</v>
      </c>
      <c r="O77" s="97">
        <v>0</v>
      </c>
      <c r="P77" s="196"/>
    </row>
    <row r="78" spans="1:28" s="52" customFormat="1" ht="135" customHeight="1" x14ac:dyDescent="0.25">
      <c r="A78" s="197">
        <v>11</v>
      </c>
      <c r="B78" s="179" t="s">
        <v>45</v>
      </c>
      <c r="C78" s="180"/>
      <c r="D78" s="180"/>
      <c r="E78" s="181"/>
      <c r="F78" s="27" t="s">
        <v>19</v>
      </c>
      <c r="G78" s="47">
        <f>G79+G80+G81+G84+G82</f>
        <v>32893.492960000003</v>
      </c>
      <c r="H78" s="47">
        <f>H79+H80+H81+H84+H82</f>
        <v>18532.674220000001</v>
      </c>
      <c r="I78" s="48">
        <f>I79+I80+I81+I84+I82</f>
        <v>19142.404040000001</v>
      </c>
      <c r="J78" s="49">
        <f t="shared" si="13"/>
        <v>609.72982000000047</v>
      </c>
      <c r="K78" s="50">
        <f t="shared" si="14"/>
        <v>103.29002610611909</v>
      </c>
      <c r="L78" s="50">
        <f>I78/(G78-G84)*100</f>
        <v>71.637981223777544</v>
      </c>
      <c r="M78" s="72">
        <f>I78-(G78-G84)</f>
        <v>-7578.6225900000027</v>
      </c>
      <c r="N78" s="48">
        <f>N81+N84</f>
        <v>31543.093400000002</v>
      </c>
      <c r="O78" s="50">
        <f>N78/G78*100</f>
        <v>95.894630097076799</v>
      </c>
      <c r="P78" s="215" t="s">
        <v>46</v>
      </c>
    </row>
    <row r="79" spans="1:28" s="52" customFormat="1" ht="135" customHeight="1" x14ac:dyDescent="0.25">
      <c r="A79" s="198"/>
      <c r="B79" s="182"/>
      <c r="C79" s="183"/>
      <c r="D79" s="183"/>
      <c r="E79" s="184"/>
      <c r="F79" s="34" t="s">
        <v>21</v>
      </c>
      <c r="G79" s="67">
        <v>0</v>
      </c>
      <c r="H79" s="67">
        <v>0</v>
      </c>
      <c r="I79" s="67">
        <v>0</v>
      </c>
      <c r="J79" s="68">
        <f t="shared" si="13"/>
        <v>0</v>
      </c>
      <c r="K79" s="84">
        <f t="shared" si="14"/>
        <v>0</v>
      </c>
      <c r="L79" s="73"/>
      <c r="M79" s="63"/>
      <c r="N79" s="63"/>
      <c r="O79" s="70"/>
      <c r="P79" s="216"/>
    </row>
    <row r="80" spans="1:28" s="52" customFormat="1" ht="135" customHeight="1" x14ac:dyDescent="0.25">
      <c r="A80" s="198"/>
      <c r="B80" s="182"/>
      <c r="C80" s="183"/>
      <c r="D80" s="183"/>
      <c r="E80" s="184"/>
      <c r="F80" s="34" t="s">
        <v>22</v>
      </c>
      <c r="G80" s="67">
        <v>0</v>
      </c>
      <c r="H80" s="67">
        <v>0</v>
      </c>
      <c r="I80" s="67">
        <v>0</v>
      </c>
      <c r="J80" s="71">
        <f t="shared" si="13"/>
        <v>0</v>
      </c>
      <c r="K80" s="84">
        <f t="shared" si="14"/>
        <v>0</v>
      </c>
      <c r="L80" s="73"/>
      <c r="M80" s="63"/>
      <c r="N80" s="63"/>
      <c r="O80" s="70"/>
      <c r="P80" s="216"/>
    </row>
    <row r="81" spans="1:17" s="52" customFormat="1" ht="135" customHeight="1" x14ac:dyDescent="0.25">
      <c r="A81" s="198"/>
      <c r="B81" s="182"/>
      <c r="C81" s="183"/>
      <c r="D81" s="183"/>
      <c r="E81" s="184"/>
      <c r="F81" s="34" t="s">
        <v>23</v>
      </c>
      <c r="G81" s="54">
        <v>26721.02663</v>
      </c>
      <c r="H81" s="54">
        <v>18532.674220000001</v>
      </c>
      <c r="I81" s="55">
        <v>19142.404040000001</v>
      </c>
      <c r="J81" s="58">
        <f t="shared" si="13"/>
        <v>609.72982000000047</v>
      </c>
      <c r="K81" s="57">
        <f t="shared" si="14"/>
        <v>103.29002610611909</v>
      </c>
      <c r="L81" s="57">
        <f>I81/G81*100</f>
        <v>71.637981223777558</v>
      </c>
      <c r="M81" s="88">
        <f>I81-G81</f>
        <v>-7578.622589999999</v>
      </c>
      <c r="N81" s="59">
        <v>26721.02663</v>
      </c>
      <c r="O81" s="57">
        <f>N81/G81*100</f>
        <v>100</v>
      </c>
      <c r="P81" s="216"/>
    </row>
    <row r="82" spans="1:17" s="52" customFormat="1" ht="135" customHeight="1" x14ac:dyDescent="0.25">
      <c r="A82" s="198"/>
      <c r="B82" s="182"/>
      <c r="C82" s="183"/>
      <c r="D82" s="183"/>
      <c r="E82" s="184"/>
      <c r="F82" s="38" t="s">
        <v>24</v>
      </c>
      <c r="G82" s="67">
        <v>0</v>
      </c>
      <c r="H82" s="67">
        <v>0</v>
      </c>
      <c r="I82" s="67">
        <v>0</v>
      </c>
      <c r="J82" s="83">
        <v>0</v>
      </c>
      <c r="K82" s="69">
        <f t="shared" si="14"/>
        <v>0</v>
      </c>
      <c r="L82" s="73"/>
      <c r="M82" s="85"/>
      <c r="N82" s="63"/>
      <c r="O82" s="70"/>
      <c r="P82" s="216"/>
    </row>
    <row r="83" spans="1:17" s="52" customFormat="1" ht="135" customHeight="1" x14ac:dyDescent="0.25">
      <c r="A83" s="198"/>
      <c r="B83" s="182"/>
      <c r="C83" s="183"/>
      <c r="D83" s="183"/>
      <c r="E83" s="184"/>
      <c r="F83" s="38" t="s">
        <v>25</v>
      </c>
      <c r="G83" s="67">
        <v>0</v>
      </c>
      <c r="H83" s="67">
        <v>0</v>
      </c>
      <c r="I83" s="67">
        <v>0</v>
      </c>
      <c r="J83" s="83">
        <f t="shared" ref="J83:J92" si="15">I83-H83</f>
        <v>0</v>
      </c>
      <c r="K83" s="69">
        <f t="shared" si="14"/>
        <v>0</v>
      </c>
      <c r="L83" s="66"/>
      <c r="M83" s="85"/>
      <c r="N83" s="63"/>
      <c r="O83" s="70"/>
      <c r="P83" s="216"/>
    </row>
    <row r="84" spans="1:17" s="52" customFormat="1" ht="135" customHeight="1" x14ac:dyDescent="0.25">
      <c r="A84" s="199"/>
      <c r="B84" s="185"/>
      <c r="C84" s="186"/>
      <c r="D84" s="186"/>
      <c r="E84" s="187"/>
      <c r="F84" s="45" t="s">
        <v>26</v>
      </c>
      <c r="G84" s="54">
        <v>6172.4663300000002</v>
      </c>
      <c r="H84" s="67">
        <v>0</v>
      </c>
      <c r="I84" s="67">
        <v>0</v>
      </c>
      <c r="J84" s="71">
        <f t="shared" si="15"/>
        <v>0</v>
      </c>
      <c r="K84" s="69">
        <f t="shared" si="14"/>
        <v>0</v>
      </c>
      <c r="L84" s="66"/>
      <c r="M84" s="88">
        <f>I84-G84</f>
        <v>-6172.4663300000002</v>
      </c>
      <c r="N84" s="59">
        <v>4822.0667700000004</v>
      </c>
      <c r="O84" s="57">
        <f>N84/G84*100</f>
        <v>78.122204515937796</v>
      </c>
      <c r="P84" s="217"/>
    </row>
    <row r="85" spans="1:17" s="52" customFormat="1" ht="135" customHeight="1" x14ac:dyDescent="0.25">
      <c r="A85" s="197">
        <v>12</v>
      </c>
      <c r="B85" s="179" t="s">
        <v>47</v>
      </c>
      <c r="C85" s="180"/>
      <c r="D85" s="180"/>
      <c r="E85" s="181"/>
      <c r="F85" s="27" t="s">
        <v>19</v>
      </c>
      <c r="G85" s="47">
        <f>G86+G87+G88+G91+G89</f>
        <v>1080153.5748600001</v>
      </c>
      <c r="H85" s="47">
        <f>H86+H87+H88+H91+H89</f>
        <v>24471.189740000002</v>
      </c>
      <c r="I85" s="48">
        <f>I86+I87+I88+I91+I89</f>
        <v>25053.907009999999</v>
      </c>
      <c r="J85" s="51">
        <f t="shared" si="15"/>
        <v>582.71726999999737</v>
      </c>
      <c r="K85" s="50">
        <f t="shared" si="14"/>
        <v>102.3812380035103</v>
      </c>
      <c r="L85" s="50">
        <f>I85/(G85-G91)*100</f>
        <v>2.9071779333103955</v>
      </c>
      <c r="M85" s="72">
        <f>I85-(G85-G91)</f>
        <v>-836740.85013000015</v>
      </c>
      <c r="N85" s="48">
        <f>N87+N88</f>
        <v>216278.34758</v>
      </c>
      <c r="O85" s="50">
        <f>N85/(G85-G91)*100</f>
        <v>25.096270984260027</v>
      </c>
      <c r="P85" s="203" t="s">
        <v>38</v>
      </c>
    </row>
    <row r="86" spans="1:17" s="52" customFormat="1" ht="135" customHeight="1" x14ac:dyDescent="0.25">
      <c r="A86" s="198"/>
      <c r="B86" s="182"/>
      <c r="C86" s="183"/>
      <c r="D86" s="183"/>
      <c r="E86" s="184"/>
      <c r="F86" s="34" t="s">
        <v>21</v>
      </c>
      <c r="G86" s="67"/>
      <c r="H86" s="67"/>
      <c r="I86" s="67"/>
      <c r="J86" s="98">
        <f t="shared" si="15"/>
        <v>0</v>
      </c>
      <c r="K86" s="62">
        <f t="shared" si="14"/>
        <v>0</v>
      </c>
      <c r="L86" s="73"/>
      <c r="M86" s="63">
        <f>I86-G86</f>
        <v>0</v>
      </c>
      <c r="N86" s="63"/>
      <c r="O86" s="70"/>
      <c r="P86" s="204"/>
      <c r="Q86" s="90"/>
    </row>
    <row r="87" spans="1:17" s="52" customFormat="1" ht="135" customHeight="1" x14ac:dyDescent="0.25">
      <c r="A87" s="198"/>
      <c r="B87" s="182"/>
      <c r="C87" s="183"/>
      <c r="D87" s="183"/>
      <c r="E87" s="184"/>
      <c r="F87" s="34" t="s">
        <v>22</v>
      </c>
      <c r="G87" s="54">
        <v>43215.4</v>
      </c>
      <c r="H87" s="54">
        <v>112.5</v>
      </c>
      <c r="I87" s="55">
        <v>112.5</v>
      </c>
      <c r="J87" s="61">
        <f t="shared" si="15"/>
        <v>0</v>
      </c>
      <c r="K87" s="57">
        <f t="shared" si="14"/>
        <v>100</v>
      </c>
      <c r="L87" s="57">
        <f>I87/G87*100</f>
        <v>0.26032386602923957</v>
      </c>
      <c r="M87" s="88">
        <f>I87-G87</f>
        <v>-43102.9</v>
      </c>
      <c r="N87" s="59">
        <v>36152.447200000002</v>
      </c>
      <c r="O87" s="57">
        <f>N87/G87*100</f>
        <v>83.656398413528507</v>
      </c>
      <c r="P87" s="204"/>
    </row>
    <row r="88" spans="1:17" s="52" customFormat="1" ht="135" customHeight="1" x14ac:dyDescent="0.25">
      <c r="A88" s="198"/>
      <c r="B88" s="182"/>
      <c r="C88" s="183"/>
      <c r="D88" s="183"/>
      <c r="E88" s="184"/>
      <c r="F88" s="34" t="s">
        <v>23</v>
      </c>
      <c r="G88" s="54">
        <v>818579.35713999998</v>
      </c>
      <c r="H88" s="54">
        <v>24358.689740000002</v>
      </c>
      <c r="I88" s="55">
        <v>24941.407009999999</v>
      </c>
      <c r="J88" s="58">
        <f t="shared" si="15"/>
        <v>582.71726999999737</v>
      </c>
      <c r="K88" s="57">
        <f t="shared" si="14"/>
        <v>102.39223569173799</v>
      </c>
      <c r="L88" s="57">
        <f>I88/G88*100</f>
        <v>3.0469137527657346</v>
      </c>
      <c r="M88" s="88">
        <f>I88-G88</f>
        <v>-793637.95013000001</v>
      </c>
      <c r="N88" s="59">
        <v>180125.90038000001</v>
      </c>
      <c r="O88" s="57">
        <f>N88/G88*100</f>
        <v>22.004696161571228</v>
      </c>
      <c r="P88" s="204"/>
    </row>
    <row r="89" spans="1:17" s="52" customFormat="1" ht="135" customHeight="1" x14ac:dyDescent="0.25">
      <c r="A89" s="198"/>
      <c r="B89" s="182"/>
      <c r="C89" s="183"/>
      <c r="D89" s="183"/>
      <c r="E89" s="184"/>
      <c r="F89" s="38" t="s">
        <v>24</v>
      </c>
      <c r="G89" s="67">
        <v>0</v>
      </c>
      <c r="H89" s="67">
        <v>0</v>
      </c>
      <c r="I89" s="67">
        <v>0</v>
      </c>
      <c r="J89" s="98">
        <f t="shared" si="15"/>
        <v>0</v>
      </c>
      <c r="K89" s="62">
        <f t="shared" si="14"/>
        <v>0</v>
      </c>
      <c r="L89" s="66"/>
      <c r="M89" s="63">
        <f>I89-G89</f>
        <v>0</v>
      </c>
      <c r="N89" s="63"/>
      <c r="O89" s="70"/>
      <c r="P89" s="204"/>
    </row>
    <row r="90" spans="1:17" s="52" customFormat="1" ht="135" customHeight="1" x14ac:dyDescent="0.25">
      <c r="A90" s="198"/>
      <c r="B90" s="182"/>
      <c r="C90" s="183"/>
      <c r="D90" s="183"/>
      <c r="E90" s="184"/>
      <c r="F90" s="38" t="s">
        <v>25</v>
      </c>
      <c r="G90" s="67">
        <v>0</v>
      </c>
      <c r="H90" s="67">
        <v>0</v>
      </c>
      <c r="I90" s="67">
        <v>0</v>
      </c>
      <c r="J90" s="98">
        <f t="shared" si="15"/>
        <v>0</v>
      </c>
      <c r="K90" s="62">
        <f t="shared" si="14"/>
        <v>0</v>
      </c>
      <c r="L90" s="66"/>
      <c r="M90" s="63">
        <f>I90-G90</f>
        <v>0</v>
      </c>
      <c r="N90" s="63"/>
      <c r="O90" s="70"/>
      <c r="P90" s="204"/>
    </row>
    <row r="91" spans="1:17" s="52" customFormat="1" ht="135" customHeight="1" x14ac:dyDescent="0.25">
      <c r="A91" s="199"/>
      <c r="B91" s="185"/>
      <c r="C91" s="186"/>
      <c r="D91" s="186"/>
      <c r="E91" s="187"/>
      <c r="F91" s="45" t="s">
        <v>26</v>
      </c>
      <c r="G91" s="54">
        <v>218358.81771999999</v>
      </c>
      <c r="H91" s="67">
        <v>0</v>
      </c>
      <c r="I91" s="67">
        <v>0</v>
      </c>
      <c r="J91" s="81">
        <f t="shared" si="15"/>
        <v>0</v>
      </c>
      <c r="K91" s="62">
        <f t="shared" si="14"/>
        <v>0</v>
      </c>
      <c r="L91" s="66"/>
      <c r="M91" s="63"/>
      <c r="N91" s="63"/>
      <c r="O91" s="70"/>
      <c r="P91" s="205"/>
    </row>
    <row r="92" spans="1:17" s="52" customFormat="1" ht="135" customHeight="1" x14ac:dyDescent="0.25">
      <c r="A92" s="200">
        <v>13</v>
      </c>
      <c r="B92" s="179" t="s">
        <v>48</v>
      </c>
      <c r="C92" s="180"/>
      <c r="D92" s="180"/>
      <c r="E92" s="181"/>
      <c r="F92" s="27" t="s">
        <v>19</v>
      </c>
      <c r="G92" s="47">
        <f>G93+G94+G95+G96+G98</f>
        <v>72758.221080000003</v>
      </c>
      <c r="H92" s="47">
        <f>H93+H94+H95+H96+H98</f>
        <v>58736.43591</v>
      </c>
      <c r="I92" s="48">
        <f>I93+I94+I95+I96+I98</f>
        <v>57308.96211</v>
      </c>
      <c r="J92" s="49">
        <f t="shared" si="15"/>
        <v>-1427.4737999999998</v>
      </c>
      <c r="K92" s="50">
        <f t="shared" si="14"/>
        <v>97.569696257724473</v>
      </c>
      <c r="L92" s="50">
        <f>I92/(G92-G98)*100</f>
        <v>78.766304699762998</v>
      </c>
      <c r="M92" s="72">
        <f>I92-(G92-G98)</f>
        <v>-15449.258970000003</v>
      </c>
      <c r="N92" s="48">
        <f>N95</f>
        <v>72758.221080000003</v>
      </c>
      <c r="O92" s="50">
        <f>N92/(G92-G98)*100</f>
        <v>100</v>
      </c>
      <c r="P92" s="218" t="s">
        <v>49</v>
      </c>
    </row>
    <row r="93" spans="1:17" s="52" customFormat="1" ht="135" customHeight="1" x14ac:dyDescent="0.25">
      <c r="A93" s="201"/>
      <c r="B93" s="182"/>
      <c r="C93" s="183"/>
      <c r="D93" s="183"/>
      <c r="E93" s="184"/>
      <c r="F93" s="34" t="s">
        <v>21</v>
      </c>
      <c r="G93" s="67">
        <v>0</v>
      </c>
      <c r="H93" s="67">
        <v>0</v>
      </c>
      <c r="I93" s="67">
        <v>0</v>
      </c>
      <c r="J93" s="61">
        <v>0</v>
      </c>
      <c r="K93" s="99">
        <f t="shared" si="14"/>
        <v>0</v>
      </c>
      <c r="L93" s="73"/>
      <c r="M93" s="63">
        <v>0</v>
      </c>
      <c r="N93" s="63"/>
      <c r="O93" s="70"/>
      <c r="P93" s="219"/>
    </row>
    <row r="94" spans="1:17" s="52" customFormat="1" ht="135" customHeight="1" x14ac:dyDescent="0.25">
      <c r="A94" s="201"/>
      <c r="B94" s="182"/>
      <c r="C94" s="183"/>
      <c r="D94" s="183"/>
      <c r="E94" s="184"/>
      <c r="F94" s="34" t="s">
        <v>22</v>
      </c>
      <c r="G94" s="54">
        <v>0</v>
      </c>
      <c r="H94" s="54">
        <v>0</v>
      </c>
      <c r="I94" s="55">
        <v>0</v>
      </c>
      <c r="J94" s="61">
        <v>0</v>
      </c>
      <c r="K94" s="99">
        <f t="shared" si="14"/>
        <v>0</v>
      </c>
      <c r="L94" s="73"/>
      <c r="M94" s="63">
        <f t="shared" ref="M94:M105" si="16">I94-G94</f>
        <v>0</v>
      </c>
      <c r="N94" s="63"/>
      <c r="O94" s="70"/>
      <c r="P94" s="219"/>
    </row>
    <row r="95" spans="1:17" s="52" customFormat="1" ht="135" customHeight="1" x14ac:dyDescent="0.25">
      <c r="A95" s="201"/>
      <c r="B95" s="182"/>
      <c r="C95" s="183"/>
      <c r="D95" s="183"/>
      <c r="E95" s="184"/>
      <c r="F95" s="34" t="s">
        <v>23</v>
      </c>
      <c r="G95" s="100">
        <v>72758.221080000003</v>
      </c>
      <c r="H95" s="100">
        <v>58736.43591</v>
      </c>
      <c r="I95" s="55">
        <v>57308.96211</v>
      </c>
      <c r="J95" s="58">
        <f>I95-H95</f>
        <v>-1427.4737999999998</v>
      </c>
      <c r="K95" s="57">
        <f t="shared" si="14"/>
        <v>97.569696257724473</v>
      </c>
      <c r="L95" s="57">
        <f>I95/G95*100</f>
        <v>78.766304699762998</v>
      </c>
      <c r="M95" s="88">
        <f t="shared" si="16"/>
        <v>-15449.258970000003</v>
      </c>
      <c r="N95" s="59">
        <v>72758.221080000003</v>
      </c>
      <c r="O95" s="57">
        <f>N95/G95*100</f>
        <v>100</v>
      </c>
      <c r="P95" s="219"/>
    </row>
    <row r="96" spans="1:17" s="52" customFormat="1" ht="135" customHeight="1" x14ac:dyDescent="0.25">
      <c r="A96" s="201"/>
      <c r="B96" s="182"/>
      <c r="C96" s="183"/>
      <c r="D96" s="183"/>
      <c r="E96" s="184"/>
      <c r="F96" s="38" t="s">
        <v>24</v>
      </c>
      <c r="G96" s="67">
        <v>0</v>
      </c>
      <c r="H96" s="67">
        <v>0</v>
      </c>
      <c r="I96" s="67">
        <v>0</v>
      </c>
      <c r="J96" s="61">
        <f>I96-H96</f>
        <v>0</v>
      </c>
      <c r="K96" s="62">
        <f t="shared" si="14"/>
        <v>0</v>
      </c>
      <c r="L96" s="66"/>
      <c r="M96" s="63">
        <f t="shared" si="16"/>
        <v>0</v>
      </c>
      <c r="N96" s="63"/>
      <c r="O96" s="70"/>
      <c r="P96" s="219"/>
    </row>
    <row r="97" spans="1:16" s="52" customFormat="1" ht="135" customHeight="1" x14ac:dyDescent="0.25">
      <c r="A97" s="201"/>
      <c r="B97" s="182"/>
      <c r="C97" s="183"/>
      <c r="D97" s="183"/>
      <c r="E97" s="184"/>
      <c r="F97" s="38" t="s">
        <v>25</v>
      </c>
      <c r="G97" s="67">
        <v>0</v>
      </c>
      <c r="H97" s="67">
        <v>0</v>
      </c>
      <c r="I97" s="67">
        <v>0</v>
      </c>
      <c r="J97" s="101">
        <v>0</v>
      </c>
      <c r="K97" s="62">
        <f t="shared" si="14"/>
        <v>0</v>
      </c>
      <c r="L97" s="66"/>
      <c r="M97" s="63">
        <f t="shared" si="16"/>
        <v>0</v>
      </c>
      <c r="N97" s="63"/>
      <c r="O97" s="70"/>
      <c r="P97" s="219"/>
    </row>
    <row r="98" spans="1:16" s="52" customFormat="1" ht="135" customHeight="1" x14ac:dyDescent="0.25">
      <c r="A98" s="202"/>
      <c r="B98" s="185"/>
      <c r="C98" s="186"/>
      <c r="D98" s="186"/>
      <c r="E98" s="187"/>
      <c r="F98" s="45" t="s">
        <v>26</v>
      </c>
      <c r="G98" s="67">
        <v>0</v>
      </c>
      <c r="H98" s="67">
        <v>0</v>
      </c>
      <c r="I98" s="67">
        <v>0</v>
      </c>
      <c r="J98" s="101">
        <v>0</v>
      </c>
      <c r="K98" s="62">
        <f t="shared" si="14"/>
        <v>0</v>
      </c>
      <c r="L98" s="66"/>
      <c r="M98" s="63">
        <f t="shared" si="16"/>
        <v>0</v>
      </c>
      <c r="N98" s="63"/>
      <c r="O98" s="70"/>
      <c r="P98" s="220"/>
    </row>
    <row r="99" spans="1:16" s="52" customFormat="1" ht="135" customHeight="1" x14ac:dyDescent="0.25">
      <c r="A99" s="200">
        <v>14</v>
      </c>
      <c r="B99" s="179" t="s">
        <v>50</v>
      </c>
      <c r="C99" s="180"/>
      <c r="D99" s="180"/>
      <c r="E99" s="181"/>
      <c r="F99" s="27" t="s">
        <v>19</v>
      </c>
      <c r="G99" s="47">
        <f>G100+G101+G102+G103+G105</f>
        <v>2441.3777799999998</v>
      </c>
      <c r="H99" s="47">
        <f>H100+H101+H102+H103+H105</f>
        <v>2441.3777799999998</v>
      </c>
      <c r="I99" s="47">
        <f>I100+I101+I102+I103+I105</f>
        <v>2441.3777799999998</v>
      </c>
      <c r="J99" s="102">
        <v>0</v>
      </c>
      <c r="K99" s="50">
        <f t="shared" si="14"/>
        <v>100</v>
      </c>
      <c r="L99" s="50">
        <f>I99/G99*100</f>
        <v>100</v>
      </c>
      <c r="M99" s="103">
        <f t="shared" si="16"/>
        <v>0</v>
      </c>
      <c r="N99" s="48">
        <f>N101+N102</f>
        <v>2441.3777799999998</v>
      </c>
      <c r="O99" s="50">
        <f>N99/G99*100</f>
        <v>100</v>
      </c>
      <c r="P99" s="194" t="s">
        <v>51</v>
      </c>
    </row>
    <row r="100" spans="1:16" s="52" customFormat="1" ht="135" customHeight="1" x14ac:dyDescent="0.25">
      <c r="A100" s="201"/>
      <c r="B100" s="182"/>
      <c r="C100" s="183"/>
      <c r="D100" s="183"/>
      <c r="E100" s="184"/>
      <c r="F100" s="34" t="s">
        <v>21</v>
      </c>
      <c r="G100" s="67">
        <v>0</v>
      </c>
      <c r="H100" s="67">
        <v>0</v>
      </c>
      <c r="I100" s="67">
        <v>0</v>
      </c>
      <c r="J100" s="104">
        <f t="shared" ref="J100:J106" si="17">I100-H100</f>
        <v>0</v>
      </c>
      <c r="K100" s="99">
        <f t="shared" si="14"/>
        <v>0</v>
      </c>
      <c r="L100" s="73"/>
      <c r="M100" s="74">
        <f t="shared" si="16"/>
        <v>0</v>
      </c>
      <c r="N100" s="74"/>
      <c r="O100" s="70"/>
      <c r="P100" s="195"/>
    </row>
    <row r="101" spans="1:16" s="52" customFormat="1" ht="135" customHeight="1" x14ac:dyDescent="0.25">
      <c r="A101" s="201"/>
      <c r="B101" s="182"/>
      <c r="C101" s="183"/>
      <c r="D101" s="183"/>
      <c r="E101" s="184"/>
      <c r="F101" s="34" t="s">
        <v>22</v>
      </c>
      <c r="G101" s="100">
        <v>2099.5</v>
      </c>
      <c r="H101" s="67">
        <v>2099.5</v>
      </c>
      <c r="I101" s="67">
        <v>2099.5</v>
      </c>
      <c r="J101" s="104">
        <f t="shared" si="17"/>
        <v>0</v>
      </c>
      <c r="K101" s="57">
        <f t="shared" si="14"/>
        <v>100</v>
      </c>
      <c r="L101" s="57">
        <f>I101/G101*100</f>
        <v>100</v>
      </c>
      <c r="M101" s="74">
        <f t="shared" si="16"/>
        <v>0</v>
      </c>
      <c r="N101" s="59">
        <v>2099.5</v>
      </c>
      <c r="O101" s="57">
        <f>N101/G101*100</f>
        <v>100</v>
      </c>
      <c r="P101" s="195"/>
    </row>
    <row r="102" spans="1:16" s="52" customFormat="1" ht="135" customHeight="1" x14ac:dyDescent="0.25">
      <c r="A102" s="201"/>
      <c r="B102" s="182"/>
      <c r="C102" s="183"/>
      <c r="D102" s="183"/>
      <c r="E102" s="184"/>
      <c r="F102" s="34" t="s">
        <v>23</v>
      </c>
      <c r="G102" s="100">
        <v>341.87778000000003</v>
      </c>
      <c r="H102" s="67">
        <v>341.87778000000003</v>
      </c>
      <c r="I102" s="67">
        <v>341.87778000000003</v>
      </c>
      <c r="J102" s="104">
        <f t="shared" si="17"/>
        <v>0</v>
      </c>
      <c r="K102" s="57">
        <f t="shared" si="14"/>
        <v>100</v>
      </c>
      <c r="L102" s="57">
        <f>I102/G102*100</f>
        <v>100</v>
      </c>
      <c r="M102" s="74">
        <f t="shared" si="16"/>
        <v>0</v>
      </c>
      <c r="N102" s="59">
        <v>341.87778000000003</v>
      </c>
      <c r="O102" s="57">
        <f>N102/G102*100</f>
        <v>100</v>
      </c>
      <c r="P102" s="195"/>
    </row>
    <row r="103" spans="1:16" s="52" customFormat="1" ht="135" customHeight="1" x14ac:dyDescent="0.25">
      <c r="A103" s="201"/>
      <c r="B103" s="182"/>
      <c r="C103" s="183"/>
      <c r="D103" s="183"/>
      <c r="E103" s="184"/>
      <c r="F103" s="38" t="s">
        <v>24</v>
      </c>
      <c r="G103" s="67">
        <v>0</v>
      </c>
      <c r="H103" s="67">
        <v>0</v>
      </c>
      <c r="I103" s="67">
        <v>0</v>
      </c>
      <c r="J103" s="104">
        <f t="shared" si="17"/>
        <v>0</v>
      </c>
      <c r="K103" s="62">
        <f t="shared" si="14"/>
        <v>0</v>
      </c>
      <c r="L103" s="66"/>
      <c r="M103" s="74">
        <f t="shared" si="16"/>
        <v>0</v>
      </c>
      <c r="N103" s="74"/>
      <c r="O103" s="70"/>
      <c r="P103" s="195"/>
    </row>
    <row r="104" spans="1:16" s="52" customFormat="1" ht="135" customHeight="1" x14ac:dyDescent="0.25">
      <c r="A104" s="201"/>
      <c r="B104" s="182"/>
      <c r="C104" s="183"/>
      <c r="D104" s="183"/>
      <c r="E104" s="184"/>
      <c r="F104" s="38" t="s">
        <v>25</v>
      </c>
      <c r="G104" s="67">
        <v>0</v>
      </c>
      <c r="H104" s="67">
        <v>0</v>
      </c>
      <c r="I104" s="67">
        <v>0</v>
      </c>
      <c r="J104" s="104">
        <f t="shared" si="17"/>
        <v>0</v>
      </c>
      <c r="K104" s="62">
        <f t="shared" si="14"/>
        <v>0</v>
      </c>
      <c r="L104" s="66"/>
      <c r="M104" s="74">
        <f t="shared" si="16"/>
        <v>0</v>
      </c>
      <c r="N104" s="74"/>
      <c r="O104" s="70"/>
      <c r="P104" s="195"/>
    </row>
    <row r="105" spans="1:16" s="52" customFormat="1" ht="135" customHeight="1" x14ac:dyDescent="0.25">
      <c r="A105" s="202"/>
      <c r="B105" s="185"/>
      <c r="C105" s="186"/>
      <c r="D105" s="186"/>
      <c r="E105" s="187"/>
      <c r="F105" s="45" t="s">
        <v>26</v>
      </c>
      <c r="G105" s="67"/>
      <c r="H105" s="67">
        <v>0</v>
      </c>
      <c r="I105" s="67">
        <v>0</v>
      </c>
      <c r="J105" s="104">
        <f t="shared" si="17"/>
        <v>0</v>
      </c>
      <c r="K105" s="62">
        <f t="shared" si="14"/>
        <v>0</v>
      </c>
      <c r="L105" s="66"/>
      <c r="M105" s="74">
        <f t="shared" si="16"/>
        <v>0</v>
      </c>
      <c r="N105" s="74"/>
      <c r="O105" s="70"/>
      <c r="P105" s="196"/>
    </row>
    <row r="106" spans="1:16" s="52" customFormat="1" ht="135" customHeight="1" x14ac:dyDescent="0.25">
      <c r="A106" s="200">
        <v>15</v>
      </c>
      <c r="B106" s="179" t="s">
        <v>52</v>
      </c>
      <c r="C106" s="180"/>
      <c r="D106" s="180"/>
      <c r="E106" s="181"/>
      <c r="F106" s="27" t="s">
        <v>19</v>
      </c>
      <c r="G106" s="47">
        <f>G107+G108+G109+G110+G112</f>
        <v>314676.77714999998</v>
      </c>
      <c r="H106" s="47">
        <f>H107+H108+H109+H112</f>
        <v>17068.684140000001</v>
      </c>
      <c r="I106" s="48">
        <f>I107+I108+I109+I112</f>
        <v>16332.025099999999</v>
      </c>
      <c r="J106" s="49">
        <f t="shared" si="17"/>
        <v>-736.65904000000228</v>
      </c>
      <c r="K106" s="50">
        <f t="shared" si="14"/>
        <v>95.684148620023606</v>
      </c>
      <c r="L106" s="50">
        <f>I106/(G106-G112)*100</f>
        <v>8.4807863864492976</v>
      </c>
      <c r="M106" s="72">
        <f>I106-(G106-G112)</f>
        <v>-176244.75204999998</v>
      </c>
      <c r="N106" s="48">
        <f>N108+N109</f>
        <v>34471.337149999999</v>
      </c>
      <c r="O106" s="50">
        <f>N106/(G106-G112)*100</f>
        <v>17.900048832549487</v>
      </c>
      <c r="P106" s="221" t="s">
        <v>53</v>
      </c>
    </row>
    <row r="107" spans="1:16" s="52" customFormat="1" ht="135" customHeight="1" x14ac:dyDescent="0.25">
      <c r="A107" s="201"/>
      <c r="B107" s="182"/>
      <c r="C107" s="183"/>
      <c r="D107" s="183"/>
      <c r="E107" s="184"/>
      <c r="F107" s="34" t="s">
        <v>21</v>
      </c>
      <c r="G107" s="67">
        <v>0</v>
      </c>
      <c r="H107" s="67">
        <v>0</v>
      </c>
      <c r="I107" s="67">
        <v>0</v>
      </c>
      <c r="J107" s="105"/>
      <c r="K107" s="99">
        <f t="shared" si="14"/>
        <v>0</v>
      </c>
      <c r="L107" s="73"/>
      <c r="M107" s="106">
        <v>0</v>
      </c>
      <c r="N107" s="106"/>
      <c r="O107" s="70"/>
      <c r="P107" s="222"/>
    </row>
    <row r="108" spans="1:16" s="52" customFormat="1" ht="135" customHeight="1" x14ac:dyDescent="0.25">
      <c r="A108" s="201"/>
      <c r="B108" s="182"/>
      <c r="C108" s="183"/>
      <c r="D108" s="183"/>
      <c r="E108" s="184"/>
      <c r="F108" s="34" t="s">
        <v>22</v>
      </c>
      <c r="G108" s="54">
        <v>73966.399999999994</v>
      </c>
      <c r="H108" s="54">
        <v>0</v>
      </c>
      <c r="I108" s="54">
        <v>0</v>
      </c>
      <c r="J108" s="105"/>
      <c r="K108" s="99"/>
      <c r="L108" s="57"/>
      <c r="M108" s="88">
        <f>I108-G108</f>
        <v>-73966.399999999994</v>
      </c>
      <c r="N108" s="106">
        <v>0</v>
      </c>
      <c r="O108" s="106">
        <f>N108/G108*100</f>
        <v>0</v>
      </c>
      <c r="P108" s="222"/>
    </row>
    <row r="109" spans="1:16" s="52" customFormat="1" ht="135" customHeight="1" x14ac:dyDescent="0.25">
      <c r="A109" s="201"/>
      <c r="B109" s="182"/>
      <c r="C109" s="183"/>
      <c r="D109" s="183"/>
      <c r="E109" s="184"/>
      <c r="F109" s="34" t="s">
        <v>23</v>
      </c>
      <c r="G109" s="54">
        <v>118610.37715</v>
      </c>
      <c r="H109" s="54">
        <v>17068.684140000001</v>
      </c>
      <c r="I109" s="55">
        <v>16332.025099999999</v>
      </c>
      <c r="J109" s="107">
        <f t="shared" ref="J109:J117" si="18">I109-H109</f>
        <v>-736.65904000000228</v>
      </c>
      <c r="K109" s="57">
        <f t="shared" ref="K109:K117" si="19">IF(I109=0,0,I109/H109*100)</f>
        <v>95.684148620023606</v>
      </c>
      <c r="L109" s="57">
        <f>I109/G109*100</f>
        <v>13.76947404808079</v>
      </c>
      <c r="M109" s="88">
        <f>I109-G109</f>
        <v>-102278.35205</v>
      </c>
      <c r="N109" s="59">
        <v>34471.337149999999</v>
      </c>
      <c r="O109" s="57">
        <f>N109/G109*100</f>
        <v>29.062665492080853</v>
      </c>
      <c r="P109" s="222"/>
    </row>
    <row r="110" spans="1:16" s="52" customFormat="1" ht="135" customHeight="1" x14ac:dyDescent="0.25">
      <c r="A110" s="201"/>
      <c r="B110" s="182"/>
      <c r="C110" s="183"/>
      <c r="D110" s="183"/>
      <c r="E110" s="184"/>
      <c r="F110" s="38" t="s">
        <v>24</v>
      </c>
      <c r="G110" s="67">
        <v>0</v>
      </c>
      <c r="H110" s="67">
        <v>0</v>
      </c>
      <c r="I110" s="67">
        <v>0</v>
      </c>
      <c r="J110" s="104">
        <f t="shared" si="18"/>
        <v>0</v>
      </c>
      <c r="K110" s="69">
        <f t="shared" si="19"/>
        <v>0</v>
      </c>
      <c r="L110" s="66"/>
      <c r="M110" s="106">
        <v>0</v>
      </c>
      <c r="N110" s="106"/>
      <c r="O110" s="106"/>
      <c r="P110" s="222"/>
    </row>
    <row r="111" spans="1:16" s="52" customFormat="1" ht="135" customHeight="1" x14ac:dyDescent="0.25">
      <c r="A111" s="201"/>
      <c r="B111" s="182"/>
      <c r="C111" s="183"/>
      <c r="D111" s="183"/>
      <c r="E111" s="184"/>
      <c r="F111" s="38" t="s">
        <v>25</v>
      </c>
      <c r="G111" s="67">
        <v>10005</v>
      </c>
      <c r="H111" s="67"/>
      <c r="I111" s="67"/>
      <c r="J111" s="104">
        <f t="shared" si="18"/>
        <v>0</v>
      </c>
      <c r="K111" s="69">
        <f t="shared" si="19"/>
        <v>0</v>
      </c>
      <c r="L111" s="66"/>
      <c r="M111" s="88">
        <f>I111-G111</f>
        <v>-10005</v>
      </c>
      <c r="N111" s="106"/>
      <c r="O111" s="106">
        <f>N111/G111*100</f>
        <v>0</v>
      </c>
      <c r="P111" s="222"/>
    </row>
    <row r="112" spans="1:16" s="52" customFormat="1" ht="135" customHeight="1" x14ac:dyDescent="0.25">
      <c r="A112" s="202"/>
      <c r="B112" s="185"/>
      <c r="C112" s="186"/>
      <c r="D112" s="186"/>
      <c r="E112" s="187"/>
      <c r="F112" s="45" t="s">
        <v>26</v>
      </c>
      <c r="G112" s="67">
        <v>122100</v>
      </c>
      <c r="H112" s="67">
        <v>0</v>
      </c>
      <c r="I112" s="67">
        <v>0</v>
      </c>
      <c r="J112" s="71">
        <f t="shared" si="18"/>
        <v>0</v>
      </c>
      <c r="K112" s="69">
        <f t="shared" si="19"/>
        <v>0</v>
      </c>
      <c r="L112" s="66"/>
      <c r="M112" s="88">
        <f>I112-G112</f>
        <v>-122100</v>
      </c>
      <c r="N112" s="106"/>
      <c r="O112" s="106">
        <f>N112/G112*100</f>
        <v>0</v>
      </c>
      <c r="P112" s="223"/>
    </row>
    <row r="113" spans="1:16" s="52" customFormat="1" ht="135" customHeight="1" x14ac:dyDescent="0.25">
      <c r="A113" s="197">
        <v>16</v>
      </c>
      <c r="B113" s="179" t="s">
        <v>54</v>
      </c>
      <c r="C113" s="180"/>
      <c r="D113" s="180"/>
      <c r="E113" s="181"/>
      <c r="F113" s="27" t="s">
        <v>19</v>
      </c>
      <c r="G113" s="47">
        <f>G114+G115+G116+G117+G119</f>
        <v>57466.64</v>
      </c>
      <c r="H113" s="47">
        <f>H114+H115+H116+H119</f>
        <v>38337.910000000003</v>
      </c>
      <c r="I113" s="48">
        <f>I114+I115+I116+I119</f>
        <v>38021.32</v>
      </c>
      <c r="J113" s="51">
        <f t="shared" si="18"/>
        <v>-316.59000000000378</v>
      </c>
      <c r="K113" s="50">
        <f t="shared" si="19"/>
        <v>99.174211635428208</v>
      </c>
      <c r="L113" s="50">
        <f>I113/(G113-G119)*100</f>
        <v>78.177447185791863</v>
      </c>
      <c r="M113" s="72">
        <f>I113-(G113-G119)</f>
        <v>-10613.32</v>
      </c>
      <c r="N113" s="48">
        <f>N116</f>
        <v>48634.64</v>
      </c>
      <c r="O113" s="50">
        <f>N113/(G113-G119)*100</f>
        <v>100</v>
      </c>
      <c r="P113" s="173" t="s">
        <v>55</v>
      </c>
    </row>
    <row r="114" spans="1:16" s="52" customFormat="1" ht="135" customHeight="1" x14ac:dyDescent="0.25">
      <c r="A114" s="198"/>
      <c r="B114" s="182"/>
      <c r="C114" s="183"/>
      <c r="D114" s="183"/>
      <c r="E114" s="184"/>
      <c r="F114" s="34" t="s">
        <v>21</v>
      </c>
      <c r="G114" s="67">
        <v>0</v>
      </c>
      <c r="H114" s="67">
        <v>0</v>
      </c>
      <c r="I114" s="67">
        <v>0</v>
      </c>
      <c r="J114" s="68">
        <f t="shared" si="18"/>
        <v>0</v>
      </c>
      <c r="K114" s="84">
        <f t="shared" si="19"/>
        <v>0</v>
      </c>
      <c r="L114" s="73"/>
      <c r="M114" s="85"/>
      <c r="N114" s="85"/>
      <c r="O114" s="70"/>
      <c r="P114" s="174"/>
    </row>
    <row r="115" spans="1:16" s="52" customFormat="1" ht="135" customHeight="1" x14ac:dyDescent="0.25">
      <c r="A115" s="198"/>
      <c r="B115" s="182"/>
      <c r="C115" s="183"/>
      <c r="D115" s="183"/>
      <c r="E115" s="184"/>
      <c r="F115" s="34" t="s">
        <v>22</v>
      </c>
      <c r="G115" s="67">
        <v>0</v>
      </c>
      <c r="H115" s="67">
        <v>0</v>
      </c>
      <c r="I115" s="67">
        <v>0</v>
      </c>
      <c r="J115" s="68">
        <f t="shared" si="18"/>
        <v>0</v>
      </c>
      <c r="K115" s="84">
        <f t="shared" si="19"/>
        <v>0</v>
      </c>
      <c r="L115" s="73"/>
      <c r="M115" s="85"/>
      <c r="N115" s="85"/>
      <c r="O115" s="70"/>
      <c r="P115" s="174"/>
    </row>
    <row r="116" spans="1:16" s="52" customFormat="1" ht="135" customHeight="1" x14ac:dyDescent="0.25">
      <c r="A116" s="198"/>
      <c r="B116" s="182"/>
      <c r="C116" s="183"/>
      <c r="D116" s="183"/>
      <c r="E116" s="184"/>
      <c r="F116" s="34" t="s">
        <v>23</v>
      </c>
      <c r="G116" s="55">
        <v>48634.64</v>
      </c>
      <c r="H116" s="55">
        <v>38337.910000000003</v>
      </c>
      <c r="I116" s="55">
        <v>38021.32</v>
      </c>
      <c r="J116" s="58">
        <f t="shared" si="18"/>
        <v>-316.59000000000378</v>
      </c>
      <c r="K116" s="57">
        <f t="shared" si="19"/>
        <v>99.174211635428208</v>
      </c>
      <c r="L116" s="57">
        <f>I116/G116*100</f>
        <v>78.177447185791863</v>
      </c>
      <c r="M116" s="88">
        <f>I116-G116</f>
        <v>-10613.32</v>
      </c>
      <c r="N116" s="59">
        <v>48634.64</v>
      </c>
      <c r="O116" s="57">
        <f>N116/G116*100</f>
        <v>100</v>
      </c>
      <c r="P116" s="174"/>
    </row>
    <row r="117" spans="1:16" s="52" customFormat="1" ht="135" customHeight="1" x14ac:dyDescent="0.25">
      <c r="A117" s="198"/>
      <c r="B117" s="182"/>
      <c r="C117" s="183"/>
      <c r="D117" s="183"/>
      <c r="E117" s="184"/>
      <c r="F117" s="38" t="s">
        <v>24</v>
      </c>
      <c r="G117" s="67">
        <v>0</v>
      </c>
      <c r="H117" s="67">
        <v>0</v>
      </c>
      <c r="I117" s="67">
        <v>0</v>
      </c>
      <c r="J117" s="68">
        <f t="shared" si="18"/>
        <v>0</v>
      </c>
      <c r="K117" s="84">
        <f t="shared" si="19"/>
        <v>0</v>
      </c>
      <c r="L117" s="66"/>
      <c r="M117" s="85"/>
      <c r="N117" s="85"/>
      <c r="O117" s="70"/>
      <c r="P117" s="174"/>
    </row>
    <row r="118" spans="1:16" s="52" customFormat="1" ht="135" customHeight="1" x14ac:dyDescent="0.25">
      <c r="A118" s="198"/>
      <c r="B118" s="182"/>
      <c r="C118" s="183"/>
      <c r="D118" s="183"/>
      <c r="E118" s="184"/>
      <c r="F118" s="38" t="s">
        <v>25</v>
      </c>
      <c r="G118" s="67">
        <v>0</v>
      </c>
      <c r="H118" s="67">
        <v>0</v>
      </c>
      <c r="I118" s="67">
        <v>0</v>
      </c>
      <c r="J118" s="68">
        <v>0</v>
      </c>
      <c r="K118" s="84">
        <v>0</v>
      </c>
      <c r="L118" s="66"/>
      <c r="M118" s="85"/>
      <c r="N118" s="85"/>
      <c r="O118" s="70"/>
      <c r="P118" s="174"/>
    </row>
    <row r="119" spans="1:16" s="52" customFormat="1" ht="135" customHeight="1" x14ac:dyDescent="0.25">
      <c r="A119" s="199"/>
      <c r="B119" s="185"/>
      <c r="C119" s="186"/>
      <c r="D119" s="186"/>
      <c r="E119" s="187"/>
      <c r="F119" s="45" t="s">
        <v>26</v>
      </c>
      <c r="G119" s="67">
        <v>8832</v>
      </c>
      <c r="H119" s="67">
        <v>0</v>
      </c>
      <c r="I119" s="67">
        <v>0</v>
      </c>
      <c r="J119" s="68">
        <f t="shared" ref="J119:J124" si="20">I119-H119</f>
        <v>0</v>
      </c>
      <c r="K119" s="84">
        <f t="shared" ref="K119:K124" si="21">IF(I119=0,0,I119/H119*100)</f>
        <v>0</v>
      </c>
      <c r="L119" s="66"/>
      <c r="M119" s="85"/>
      <c r="N119" s="108"/>
      <c r="O119" s="70"/>
      <c r="P119" s="175"/>
    </row>
    <row r="120" spans="1:16" s="52" customFormat="1" ht="135" customHeight="1" x14ac:dyDescent="0.25">
      <c r="A120" s="200">
        <v>17</v>
      </c>
      <c r="B120" s="179" t="s">
        <v>56</v>
      </c>
      <c r="C120" s="180"/>
      <c r="D120" s="180"/>
      <c r="E120" s="181"/>
      <c r="F120" s="27" t="s">
        <v>19</v>
      </c>
      <c r="G120" s="47">
        <f>G121+G122+G123+G124+G126</f>
        <v>530536.94379000005</v>
      </c>
      <c r="H120" s="47">
        <f>H121+H122+H123+H124+H126</f>
        <v>425152.04081000003</v>
      </c>
      <c r="I120" s="48">
        <f>I121+I122+I123+I124+I126</f>
        <v>424582.42666</v>
      </c>
      <c r="J120" s="51">
        <f t="shared" si="20"/>
        <v>-569.61415000003763</v>
      </c>
      <c r="K120" s="50">
        <f t="shared" si="21"/>
        <v>99.866021071211421</v>
      </c>
      <c r="L120" s="50">
        <f>I120/(G120-G126)*100</f>
        <v>80.028814511371792</v>
      </c>
      <c r="M120" s="72">
        <f>I120-(G120-G126)</f>
        <v>-105954.51713000005</v>
      </c>
      <c r="N120" s="48">
        <f>N122+N123</f>
        <v>530536.94379000005</v>
      </c>
      <c r="O120" s="50">
        <f>N120/G120*100</f>
        <v>100</v>
      </c>
      <c r="P120" s="194" t="s">
        <v>57</v>
      </c>
    </row>
    <row r="121" spans="1:16" s="52" customFormat="1" ht="135" customHeight="1" x14ac:dyDescent="0.25">
      <c r="A121" s="201"/>
      <c r="B121" s="182"/>
      <c r="C121" s="183"/>
      <c r="D121" s="183"/>
      <c r="E121" s="184"/>
      <c r="F121" s="34" t="s">
        <v>21</v>
      </c>
      <c r="G121" s="67">
        <v>0</v>
      </c>
      <c r="H121" s="67">
        <v>0</v>
      </c>
      <c r="I121" s="67">
        <v>0</v>
      </c>
      <c r="J121" s="98">
        <f t="shared" si="20"/>
        <v>0</v>
      </c>
      <c r="K121" s="99">
        <f t="shared" si="21"/>
        <v>0</v>
      </c>
      <c r="L121" s="73"/>
      <c r="M121" s="85"/>
      <c r="N121" s="85"/>
      <c r="O121" s="70"/>
      <c r="P121" s="195"/>
    </row>
    <row r="122" spans="1:16" s="52" customFormat="1" ht="135" customHeight="1" x14ac:dyDescent="0.25">
      <c r="A122" s="201"/>
      <c r="B122" s="182"/>
      <c r="C122" s="183"/>
      <c r="D122" s="183"/>
      <c r="E122" s="184"/>
      <c r="F122" s="34" t="s">
        <v>22</v>
      </c>
      <c r="G122" s="54">
        <v>150260.4</v>
      </c>
      <c r="H122" s="54">
        <v>120171.33512999999</v>
      </c>
      <c r="I122" s="54">
        <v>120171.33512999999</v>
      </c>
      <c r="J122" s="98">
        <f t="shared" si="20"/>
        <v>0</v>
      </c>
      <c r="K122" s="57">
        <f t="shared" si="21"/>
        <v>100</v>
      </c>
      <c r="L122" s="57">
        <f>I122/G122*100</f>
        <v>79.975386149644208</v>
      </c>
      <c r="M122" s="88">
        <f>I122-G122</f>
        <v>-30089.064870000002</v>
      </c>
      <c r="N122" s="59">
        <v>150260.4</v>
      </c>
      <c r="O122" s="57">
        <f>N122/G122*100</f>
        <v>100</v>
      </c>
      <c r="P122" s="195"/>
    </row>
    <row r="123" spans="1:16" s="52" customFormat="1" ht="135" customHeight="1" x14ac:dyDescent="0.25">
      <c r="A123" s="201"/>
      <c r="B123" s="182"/>
      <c r="C123" s="183"/>
      <c r="D123" s="183"/>
      <c r="E123" s="184"/>
      <c r="F123" s="34" t="s">
        <v>23</v>
      </c>
      <c r="G123" s="54">
        <v>380276.54379000003</v>
      </c>
      <c r="H123" s="54">
        <v>304980.70568000001</v>
      </c>
      <c r="I123" s="59">
        <v>304411.09152999998</v>
      </c>
      <c r="J123" s="58">
        <f t="shared" si="20"/>
        <v>-569.61415000003763</v>
      </c>
      <c r="K123" s="57">
        <f t="shared" si="21"/>
        <v>99.813229447177648</v>
      </c>
      <c r="L123" s="57">
        <f>I123/G123*100</f>
        <v>80.04992590289892</v>
      </c>
      <c r="M123" s="88">
        <f>I123-G123</f>
        <v>-75865.452260000049</v>
      </c>
      <c r="N123" s="59">
        <f>G123</f>
        <v>380276.54379000003</v>
      </c>
      <c r="O123" s="57">
        <f>N123/G123*100</f>
        <v>100</v>
      </c>
      <c r="P123" s="195"/>
    </row>
    <row r="124" spans="1:16" s="52" customFormat="1" ht="135" customHeight="1" x14ac:dyDescent="0.25">
      <c r="A124" s="201"/>
      <c r="B124" s="182"/>
      <c r="C124" s="183"/>
      <c r="D124" s="183"/>
      <c r="E124" s="184"/>
      <c r="F124" s="38" t="s">
        <v>24</v>
      </c>
      <c r="G124" s="67">
        <v>0</v>
      </c>
      <c r="H124" s="67">
        <v>0</v>
      </c>
      <c r="I124" s="67">
        <v>0</v>
      </c>
      <c r="J124" s="98">
        <f t="shared" si="20"/>
        <v>0</v>
      </c>
      <c r="K124" s="62">
        <f t="shared" si="21"/>
        <v>0</v>
      </c>
      <c r="L124" s="66"/>
      <c r="M124" s="85"/>
      <c r="N124" s="85"/>
      <c r="O124" s="70"/>
      <c r="P124" s="195"/>
    </row>
    <row r="125" spans="1:16" s="52" customFormat="1" ht="135" customHeight="1" x14ac:dyDescent="0.25">
      <c r="A125" s="201"/>
      <c r="B125" s="182"/>
      <c r="C125" s="183"/>
      <c r="D125" s="183"/>
      <c r="E125" s="184"/>
      <c r="F125" s="38" t="s">
        <v>25</v>
      </c>
      <c r="G125" s="67">
        <v>0</v>
      </c>
      <c r="H125" s="67">
        <v>0</v>
      </c>
      <c r="I125" s="67">
        <v>0</v>
      </c>
      <c r="J125" s="109">
        <v>0</v>
      </c>
      <c r="K125" s="110">
        <v>0</v>
      </c>
      <c r="L125" s="66"/>
      <c r="M125" s="85"/>
      <c r="N125" s="85"/>
      <c r="O125" s="70"/>
      <c r="P125" s="195"/>
    </row>
    <row r="126" spans="1:16" s="52" customFormat="1" ht="135" customHeight="1" x14ac:dyDescent="0.25">
      <c r="A126" s="202"/>
      <c r="B126" s="185"/>
      <c r="C126" s="186"/>
      <c r="D126" s="186"/>
      <c r="E126" s="187"/>
      <c r="F126" s="45" t="s">
        <v>26</v>
      </c>
      <c r="G126" s="67">
        <v>0</v>
      </c>
      <c r="H126" s="67">
        <v>0</v>
      </c>
      <c r="I126" s="67">
        <v>0</v>
      </c>
      <c r="J126" s="71">
        <f>I126-H126</f>
        <v>0</v>
      </c>
      <c r="K126" s="62">
        <f t="shared" ref="K126:K148" si="22">IF(I126=0,0,I126/H126*100)</f>
        <v>0</v>
      </c>
      <c r="L126" s="66"/>
      <c r="M126" s="85"/>
      <c r="N126" s="85"/>
      <c r="O126" s="70"/>
      <c r="P126" s="196"/>
    </row>
    <row r="127" spans="1:16" s="52" customFormat="1" ht="135" customHeight="1" x14ac:dyDescent="0.25">
      <c r="A127" s="197">
        <v>18</v>
      </c>
      <c r="B127" s="179" t="s">
        <v>58</v>
      </c>
      <c r="C127" s="180"/>
      <c r="D127" s="180"/>
      <c r="E127" s="181"/>
      <c r="F127" s="27" t="s">
        <v>19</v>
      </c>
      <c r="G127" s="47">
        <f>G128+G129+G130+G131+G133</f>
        <v>17579.115440000001</v>
      </c>
      <c r="H127" s="47">
        <f>H128+H129+H130+H131+H133</f>
        <v>15130.552669999999</v>
      </c>
      <c r="I127" s="48">
        <f>I128+I129+I130+I131+I133</f>
        <v>14074.28968</v>
      </c>
      <c r="J127" s="51">
        <f>I127-H127</f>
        <v>-1056.2629899999993</v>
      </c>
      <c r="K127" s="50">
        <f t="shared" si="22"/>
        <v>93.019005894647208</v>
      </c>
      <c r="L127" s="50">
        <f>I127/G127*100</f>
        <v>80.062559052174919</v>
      </c>
      <c r="M127" s="72">
        <f>I127-G127</f>
        <v>-3504.8257600000015</v>
      </c>
      <c r="N127" s="48">
        <f>N129+N130+N133</f>
        <v>17545.52475</v>
      </c>
      <c r="O127" s="50">
        <f>N127/G127*100</f>
        <v>99.808917063462886</v>
      </c>
      <c r="P127" s="224" t="s">
        <v>59</v>
      </c>
    </row>
    <row r="128" spans="1:16" s="52" customFormat="1" ht="135" customHeight="1" x14ac:dyDescent="0.25">
      <c r="A128" s="198"/>
      <c r="B128" s="182"/>
      <c r="C128" s="183"/>
      <c r="D128" s="183"/>
      <c r="E128" s="184"/>
      <c r="F128" s="34" t="s">
        <v>21</v>
      </c>
      <c r="G128" s="67">
        <v>0</v>
      </c>
      <c r="H128" s="67">
        <v>0</v>
      </c>
      <c r="I128" s="67">
        <v>0</v>
      </c>
      <c r="J128" s="98">
        <v>0</v>
      </c>
      <c r="K128" s="111">
        <f t="shared" si="22"/>
        <v>0</v>
      </c>
      <c r="L128" s="73"/>
      <c r="M128" s="85"/>
      <c r="N128" s="85"/>
      <c r="O128" s="70"/>
      <c r="P128" s="225"/>
    </row>
    <row r="129" spans="1:16" s="52" customFormat="1" ht="135" customHeight="1" x14ac:dyDescent="0.25">
      <c r="A129" s="198"/>
      <c r="B129" s="182"/>
      <c r="C129" s="183"/>
      <c r="D129" s="183"/>
      <c r="E129" s="184"/>
      <c r="F129" s="34" t="s">
        <v>22</v>
      </c>
      <c r="G129" s="54">
        <v>6284.8</v>
      </c>
      <c r="H129" s="54">
        <v>4185.9159399999999</v>
      </c>
      <c r="I129" s="55">
        <v>4243.8421500000004</v>
      </c>
      <c r="J129" s="58">
        <f>I129-H129</f>
        <v>57.926210000000538</v>
      </c>
      <c r="K129" s="57">
        <f t="shared" si="22"/>
        <v>101.38383595920945</v>
      </c>
      <c r="L129" s="57">
        <f>I129/G129*100</f>
        <v>67.525492457993892</v>
      </c>
      <c r="M129" s="88">
        <f>I129-G129</f>
        <v>-2040.9578499999998</v>
      </c>
      <c r="N129" s="59">
        <v>6251.2047500000008</v>
      </c>
      <c r="O129" s="57">
        <f>N129/G129*100</f>
        <v>99.465452361252559</v>
      </c>
      <c r="P129" s="225"/>
    </row>
    <row r="130" spans="1:16" s="52" customFormat="1" ht="135" customHeight="1" x14ac:dyDescent="0.25">
      <c r="A130" s="198"/>
      <c r="B130" s="182"/>
      <c r="C130" s="183"/>
      <c r="D130" s="183"/>
      <c r="E130" s="184"/>
      <c r="F130" s="34" t="s">
        <v>23</v>
      </c>
      <c r="G130" s="54">
        <v>9500.3451700000005</v>
      </c>
      <c r="H130" s="67">
        <v>9150.6664600000004</v>
      </c>
      <c r="I130" s="67">
        <v>8036.4772599999997</v>
      </c>
      <c r="J130" s="58">
        <f>I130-H130</f>
        <v>-1114.1892000000007</v>
      </c>
      <c r="K130" s="57">
        <f t="shared" si="22"/>
        <v>87.82395572092571</v>
      </c>
      <c r="L130" s="57">
        <f>I130/G130*100</f>
        <v>84.591423955599282</v>
      </c>
      <c r="M130" s="88">
        <f>I130-G130</f>
        <v>-1463.8679100000008</v>
      </c>
      <c r="N130" s="59">
        <v>9500.35</v>
      </c>
      <c r="O130" s="57">
        <f>N130/G130*100</f>
        <v>100.00005084025804</v>
      </c>
      <c r="P130" s="225"/>
    </row>
    <row r="131" spans="1:16" s="52" customFormat="1" ht="135" customHeight="1" x14ac:dyDescent="0.25">
      <c r="A131" s="198"/>
      <c r="B131" s="182"/>
      <c r="C131" s="183"/>
      <c r="D131" s="183"/>
      <c r="E131" s="184"/>
      <c r="F131" s="38" t="s">
        <v>24</v>
      </c>
      <c r="G131" s="67">
        <v>0</v>
      </c>
      <c r="H131" s="67">
        <v>0</v>
      </c>
      <c r="I131" s="67">
        <v>0</v>
      </c>
      <c r="J131" s="61">
        <v>0</v>
      </c>
      <c r="K131" s="111">
        <f t="shared" si="22"/>
        <v>0</v>
      </c>
      <c r="L131" s="66"/>
      <c r="M131" s="85"/>
      <c r="N131" s="85"/>
      <c r="O131" s="70"/>
      <c r="P131" s="225"/>
    </row>
    <row r="132" spans="1:16" s="52" customFormat="1" ht="135" customHeight="1" x14ac:dyDescent="0.25">
      <c r="A132" s="198"/>
      <c r="B132" s="182"/>
      <c r="C132" s="183"/>
      <c r="D132" s="183"/>
      <c r="E132" s="184"/>
      <c r="F132" s="38" t="s">
        <v>25</v>
      </c>
      <c r="G132" s="67">
        <v>0</v>
      </c>
      <c r="H132" s="67">
        <v>0</v>
      </c>
      <c r="I132" s="67">
        <v>0</v>
      </c>
      <c r="J132" s="61">
        <v>0</v>
      </c>
      <c r="K132" s="111">
        <f t="shared" si="22"/>
        <v>0</v>
      </c>
      <c r="L132" s="66"/>
      <c r="M132" s="85"/>
      <c r="N132" s="85"/>
      <c r="O132" s="70"/>
      <c r="P132" s="225"/>
    </row>
    <row r="133" spans="1:16" s="52" customFormat="1" ht="135" customHeight="1" x14ac:dyDescent="0.25">
      <c r="A133" s="199"/>
      <c r="B133" s="185"/>
      <c r="C133" s="186"/>
      <c r="D133" s="186"/>
      <c r="E133" s="187"/>
      <c r="F133" s="45" t="s">
        <v>26</v>
      </c>
      <c r="G133" s="67">
        <v>1793.97027</v>
      </c>
      <c r="H133" s="67">
        <v>1793.97027</v>
      </c>
      <c r="I133" s="67">
        <v>1793.97027</v>
      </c>
      <c r="J133" s="81">
        <v>0</v>
      </c>
      <c r="K133" s="57">
        <f t="shared" si="22"/>
        <v>100</v>
      </c>
      <c r="L133" s="66"/>
      <c r="M133" s="106">
        <f>I133-G133</f>
        <v>0</v>
      </c>
      <c r="N133" s="85">
        <v>1793.97</v>
      </c>
      <c r="O133" s="70">
        <f>N133/G133*100</f>
        <v>99.999984949583364</v>
      </c>
      <c r="P133" s="226"/>
    </row>
    <row r="134" spans="1:16" s="52" customFormat="1" ht="135" customHeight="1" x14ac:dyDescent="0.25">
      <c r="A134" s="200">
        <v>19</v>
      </c>
      <c r="B134" s="179" t="s">
        <v>60</v>
      </c>
      <c r="C134" s="180"/>
      <c r="D134" s="180"/>
      <c r="E134" s="181"/>
      <c r="F134" s="27" t="s">
        <v>19</v>
      </c>
      <c r="G134" s="47">
        <f>G135+G136+G137+G140</f>
        <v>480</v>
      </c>
      <c r="H134" s="47">
        <f>H135+H136+H137+H140</f>
        <v>480</v>
      </c>
      <c r="I134" s="48">
        <f>I135+I136+I137+I140</f>
        <v>480</v>
      </c>
      <c r="J134" s="112">
        <f t="shared" ref="J134:J175" si="23">I134-H134</f>
        <v>0</v>
      </c>
      <c r="K134" s="50">
        <f t="shared" si="22"/>
        <v>100</v>
      </c>
      <c r="L134" s="50">
        <f>I134/G134*100</f>
        <v>100</v>
      </c>
      <c r="M134" s="113">
        <f>I134-G134</f>
        <v>0</v>
      </c>
      <c r="N134" s="48">
        <f>N137</f>
        <v>480</v>
      </c>
      <c r="O134" s="50">
        <f>N134/G134*100</f>
        <v>100</v>
      </c>
      <c r="P134" s="224" t="s">
        <v>61</v>
      </c>
    </row>
    <row r="135" spans="1:16" s="52" customFormat="1" ht="135" customHeight="1" x14ac:dyDescent="0.25">
      <c r="A135" s="201"/>
      <c r="B135" s="182"/>
      <c r="C135" s="183"/>
      <c r="D135" s="183"/>
      <c r="E135" s="184"/>
      <c r="F135" s="34" t="s">
        <v>21</v>
      </c>
      <c r="G135" s="67">
        <v>0</v>
      </c>
      <c r="H135" s="67">
        <v>0</v>
      </c>
      <c r="I135" s="67">
        <v>0</v>
      </c>
      <c r="J135" s="114">
        <f t="shared" si="23"/>
        <v>0</v>
      </c>
      <c r="K135" s="84">
        <f t="shared" si="22"/>
        <v>0</v>
      </c>
      <c r="L135" s="73"/>
      <c r="M135" s="85"/>
      <c r="N135" s="85"/>
      <c r="O135" s="70"/>
      <c r="P135" s="225"/>
    </row>
    <row r="136" spans="1:16" s="52" customFormat="1" ht="135" customHeight="1" x14ac:dyDescent="0.25">
      <c r="A136" s="201"/>
      <c r="B136" s="182"/>
      <c r="C136" s="183"/>
      <c r="D136" s="183"/>
      <c r="E136" s="184"/>
      <c r="F136" s="34" t="s">
        <v>22</v>
      </c>
      <c r="G136" s="115"/>
      <c r="H136" s="115"/>
      <c r="I136" s="55"/>
      <c r="J136" s="114">
        <f t="shared" si="23"/>
        <v>0</v>
      </c>
      <c r="K136" s="84">
        <f t="shared" si="22"/>
        <v>0</v>
      </c>
      <c r="L136" s="73"/>
      <c r="M136" s="85"/>
      <c r="N136" s="85"/>
      <c r="O136" s="70"/>
      <c r="P136" s="225"/>
    </row>
    <row r="137" spans="1:16" s="52" customFormat="1" ht="135" customHeight="1" x14ac:dyDescent="0.25">
      <c r="A137" s="201"/>
      <c r="B137" s="182"/>
      <c r="C137" s="183"/>
      <c r="D137" s="183"/>
      <c r="E137" s="184"/>
      <c r="F137" s="34" t="s">
        <v>23</v>
      </c>
      <c r="G137" s="115">
        <v>480</v>
      </c>
      <c r="H137" s="115">
        <v>480</v>
      </c>
      <c r="I137" s="115">
        <v>480</v>
      </c>
      <c r="J137" s="116">
        <f t="shared" si="23"/>
        <v>0</v>
      </c>
      <c r="K137" s="57">
        <f t="shared" si="22"/>
        <v>100</v>
      </c>
      <c r="L137" s="57">
        <f>I137/G137*100</f>
        <v>100</v>
      </c>
      <c r="M137" s="106">
        <f>I137-G137</f>
        <v>0</v>
      </c>
      <c r="N137" s="59">
        <v>480</v>
      </c>
      <c r="O137" s="57">
        <f>N137/G137*100</f>
        <v>100</v>
      </c>
      <c r="P137" s="225"/>
    </row>
    <row r="138" spans="1:16" s="52" customFormat="1" ht="135" customHeight="1" x14ac:dyDescent="0.25">
      <c r="A138" s="201"/>
      <c r="B138" s="182"/>
      <c r="C138" s="183"/>
      <c r="D138" s="183"/>
      <c r="E138" s="184"/>
      <c r="F138" s="38" t="s">
        <v>24</v>
      </c>
      <c r="G138" s="67">
        <v>0</v>
      </c>
      <c r="H138" s="67">
        <v>0</v>
      </c>
      <c r="I138" s="67">
        <v>0</v>
      </c>
      <c r="J138" s="61">
        <f t="shared" si="23"/>
        <v>0</v>
      </c>
      <c r="K138" s="69">
        <f t="shared" si="22"/>
        <v>0</v>
      </c>
      <c r="L138" s="66"/>
      <c r="M138" s="85"/>
      <c r="N138" s="59"/>
      <c r="O138" s="70"/>
      <c r="P138" s="225"/>
    </row>
    <row r="139" spans="1:16" s="52" customFormat="1" ht="135" customHeight="1" x14ac:dyDescent="0.25">
      <c r="A139" s="201"/>
      <c r="B139" s="182"/>
      <c r="C139" s="183"/>
      <c r="D139" s="183"/>
      <c r="E139" s="184"/>
      <c r="F139" s="38" t="s">
        <v>25</v>
      </c>
      <c r="G139" s="67">
        <v>0</v>
      </c>
      <c r="H139" s="67">
        <v>0</v>
      </c>
      <c r="I139" s="67">
        <v>0</v>
      </c>
      <c r="J139" s="61">
        <f t="shared" si="23"/>
        <v>0</v>
      </c>
      <c r="K139" s="69">
        <f t="shared" si="22"/>
        <v>0</v>
      </c>
      <c r="L139" s="66"/>
      <c r="M139" s="85"/>
      <c r="N139" s="85"/>
      <c r="O139" s="70"/>
      <c r="P139" s="225"/>
    </row>
    <row r="140" spans="1:16" s="52" customFormat="1" ht="135" customHeight="1" x14ac:dyDescent="0.25">
      <c r="A140" s="202"/>
      <c r="B140" s="185"/>
      <c r="C140" s="186"/>
      <c r="D140" s="186"/>
      <c r="E140" s="187"/>
      <c r="F140" s="45" t="s">
        <v>26</v>
      </c>
      <c r="G140" s="67">
        <v>0</v>
      </c>
      <c r="H140" s="67">
        <v>0</v>
      </c>
      <c r="I140" s="67">
        <v>0</v>
      </c>
      <c r="J140" s="81">
        <f t="shared" si="23"/>
        <v>0</v>
      </c>
      <c r="K140" s="69">
        <f t="shared" si="22"/>
        <v>0</v>
      </c>
      <c r="L140" s="66"/>
      <c r="M140" s="85"/>
      <c r="N140" s="85"/>
      <c r="O140" s="70"/>
      <c r="P140" s="226"/>
    </row>
    <row r="141" spans="1:16" s="52" customFormat="1" ht="135" customHeight="1" x14ac:dyDescent="0.25">
      <c r="A141" s="200">
        <v>20</v>
      </c>
      <c r="B141" s="179" t="s">
        <v>62</v>
      </c>
      <c r="C141" s="180"/>
      <c r="D141" s="180"/>
      <c r="E141" s="181"/>
      <c r="F141" s="27" t="s">
        <v>19</v>
      </c>
      <c r="G141" s="47">
        <f>G142+G143+G144+G145+G147</f>
        <v>531919.42906999984</v>
      </c>
      <c r="H141" s="47">
        <f>H142+H143+H144+H145+H147</f>
        <v>371814.10225999996</v>
      </c>
      <c r="I141" s="48">
        <f>I142+I143+I144+I145+I147</f>
        <v>371506.68935999996</v>
      </c>
      <c r="J141" s="51">
        <f t="shared" si="23"/>
        <v>-307.41289999999572</v>
      </c>
      <c r="K141" s="50">
        <f t="shared" si="22"/>
        <v>99.917320806787203</v>
      </c>
      <c r="L141" s="50">
        <f>I141/(G141-G147)*100</f>
        <v>76.542294157980649</v>
      </c>
      <c r="M141" s="72">
        <f>I141-(G141-G147)</f>
        <v>-113854.63073999988</v>
      </c>
      <c r="N141" s="48">
        <f>N142+N143+N144</f>
        <v>513737.18009999988</v>
      </c>
      <c r="O141" s="50">
        <v>100</v>
      </c>
      <c r="P141" s="194" t="s">
        <v>63</v>
      </c>
    </row>
    <row r="142" spans="1:16" s="52" customFormat="1" ht="135" customHeight="1" x14ac:dyDescent="0.25">
      <c r="A142" s="201"/>
      <c r="B142" s="182"/>
      <c r="C142" s="183"/>
      <c r="D142" s="183"/>
      <c r="E142" s="184"/>
      <c r="F142" s="34" t="s">
        <v>21</v>
      </c>
      <c r="G142" s="54">
        <v>5175.8</v>
      </c>
      <c r="H142" s="54">
        <v>4457.09</v>
      </c>
      <c r="I142" s="54">
        <v>4457.09</v>
      </c>
      <c r="J142" s="54">
        <f t="shared" si="23"/>
        <v>0</v>
      </c>
      <c r="K142" s="57">
        <f t="shared" si="22"/>
        <v>100</v>
      </c>
      <c r="L142" s="57">
        <f>I142/G142*100</f>
        <v>86.114030681247343</v>
      </c>
      <c r="M142" s="88">
        <f>I142-G142</f>
        <v>-718.71</v>
      </c>
      <c r="N142" s="59">
        <v>5175.8</v>
      </c>
      <c r="O142" s="57">
        <f>N142/G142*100</f>
        <v>100</v>
      </c>
      <c r="P142" s="195"/>
    </row>
    <row r="143" spans="1:16" s="52" customFormat="1" ht="135" customHeight="1" x14ac:dyDescent="0.25">
      <c r="A143" s="201"/>
      <c r="B143" s="182"/>
      <c r="C143" s="183"/>
      <c r="D143" s="183"/>
      <c r="E143" s="184"/>
      <c r="F143" s="34" t="s">
        <v>22</v>
      </c>
      <c r="G143" s="54">
        <v>2370.8000000000002</v>
      </c>
      <c r="H143" s="54">
        <v>1023.55908</v>
      </c>
      <c r="I143" s="54">
        <v>1072.37618</v>
      </c>
      <c r="J143" s="54">
        <f t="shared" si="23"/>
        <v>48.817099999999982</v>
      </c>
      <c r="K143" s="57">
        <f t="shared" si="22"/>
        <v>104.76934853628576</v>
      </c>
      <c r="L143" s="57">
        <f>I143/G143*100</f>
        <v>45.232671672009445</v>
      </c>
      <c r="M143" s="88">
        <f>I143-G143</f>
        <v>-1298.4238200000002</v>
      </c>
      <c r="N143" s="59">
        <v>2370.8000000000002</v>
      </c>
      <c r="O143" s="57">
        <f>N143/G143*100</f>
        <v>100</v>
      </c>
      <c r="P143" s="195"/>
    </row>
    <row r="144" spans="1:16" s="52" customFormat="1" ht="135" customHeight="1" x14ac:dyDescent="0.25">
      <c r="A144" s="201"/>
      <c r="B144" s="182"/>
      <c r="C144" s="183"/>
      <c r="D144" s="183"/>
      <c r="E144" s="184"/>
      <c r="F144" s="34" t="s">
        <v>23</v>
      </c>
      <c r="G144" s="54">
        <v>477814.72009999992</v>
      </c>
      <c r="H144" s="54">
        <v>366333.45317999995</v>
      </c>
      <c r="I144" s="55">
        <v>365977.22317999997</v>
      </c>
      <c r="J144" s="58">
        <f t="shared" si="23"/>
        <v>-356.22999999998137</v>
      </c>
      <c r="K144" s="57">
        <f t="shared" si="22"/>
        <v>99.902757993596353</v>
      </c>
      <c r="L144" s="57">
        <f>I144/G144*100</f>
        <v>76.593961589003797</v>
      </c>
      <c r="M144" s="88">
        <f>I144-G144</f>
        <v>-111837.49691999995</v>
      </c>
      <c r="N144" s="59">
        <v>506190.5800999999</v>
      </c>
      <c r="O144" s="57">
        <v>100</v>
      </c>
      <c r="P144" s="195"/>
    </row>
    <row r="145" spans="1:16" s="52" customFormat="1" ht="135" customHeight="1" x14ac:dyDescent="0.25">
      <c r="A145" s="201"/>
      <c r="B145" s="182"/>
      <c r="C145" s="183"/>
      <c r="D145" s="183"/>
      <c r="E145" s="184"/>
      <c r="F145" s="38" t="s">
        <v>24</v>
      </c>
      <c r="G145" s="67">
        <v>0</v>
      </c>
      <c r="H145" s="67">
        <v>0</v>
      </c>
      <c r="I145" s="67">
        <v>0</v>
      </c>
      <c r="J145" s="117">
        <f t="shared" si="23"/>
        <v>0</v>
      </c>
      <c r="K145" s="69">
        <f t="shared" si="22"/>
        <v>0</v>
      </c>
      <c r="L145" s="118"/>
      <c r="M145" s="119"/>
      <c r="N145" s="119"/>
      <c r="O145" s="119"/>
      <c r="P145" s="195"/>
    </row>
    <row r="146" spans="1:16" s="52" customFormat="1" ht="135" customHeight="1" x14ac:dyDescent="0.25">
      <c r="A146" s="201"/>
      <c r="B146" s="182"/>
      <c r="C146" s="183"/>
      <c r="D146" s="183"/>
      <c r="E146" s="184"/>
      <c r="F146" s="38" t="s">
        <v>25</v>
      </c>
      <c r="G146" s="67">
        <v>0</v>
      </c>
      <c r="H146" s="67">
        <v>0</v>
      </c>
      <c r="I146" s="67">
        <v>0</v>
      </c>
      <c r="J146" s="117">
        <f t="shared" si="23"/>
        <v>0</v>
      </c>
      <c r="K146" s="69">
        <f t="shared" si="22"/>
        <v>0</v>
      </c>
      <c r="L146" s="118"/>
      <c r="M146" s="119"/>
      <c r="N146" s="119"/>
      <c r="O146" s="119"/>
      <c r="P146" s="195"/>
    </row>
    <row r="147" spans="1:16" s="52" customFormat="1" ht="135" customHeight="1" x14ac:dyDescent="0.25">
      <c r="A147" s="202"/>
      <c r="B147" s="185"/>
      <c r="C147" s="186"/>
      <c r="D147" s="186"/>
      <c r="E147" s="187"/>
      <c r="F147" s="45" t="s">
        <v>26</v>
      </c>
      <c r="G147" s="54">
        <v>46558.108970000001</v>
      </c>
      <c r="H147" s="60">
        <v>0</v>
      </c>
      <c r="I147" s="60">
        <v>0</v>
      </c>
      <c r="J147" s="81">
        <f t="shared" si="23"/>
        <v>0</v>
      </c>
      <c r="K147" s="62">
        <f t="shared" si="22"/>
        <v>0</v>
      </c>
      <c r="L147" s="118"/>
      <c r="M147" s="119"/>
      <c r="N147" s="119"/>
      <c r="O147" s="119"/>
      <c r="P147" s="196"/>
    </row>
    <row r="148" spans="1:16" s="52" customFormat="1" ht="135" customHeight="1" x14ac:dyDescent="0.25">
      <c r="A148" s="200">
        <v>21</v>
      </c>
      <c r="B148" s="179" t="s">
        <v>64</v>
      </c>
      <c r="C148" s="180"/>
      <c r="D148" s="180"/>
      <c r="E148" s="181"/>
      <c r="F148" s="27" t="s">
        <v>19</v>
      </c>
      <c r="G148" s="47">
        <f>G149+G150+G151+G152+G154</f>
        <v>1957.1594500000001</v>
      </c>
      <c r="H148" s="47">
        <f>H149+H150+H151+H152+H154</f>
        <v>1550.3994500000001</v>
      </c>
      <c r="I148" s="48">
        <f>I149+I150+I151+I152+I154</f>
        <v>1461.89931</v>
      </c>
      <c r="J148" s="51">
        <f t="shared" si="23"/>
        <v>-88.500140000000101</v>
      </c>
      <c r="K148" s="50">
        <f t="shared" si="22"/>
        <v>94.2917846107337</v>
      </c>
      <c r="L148" s="50">
        <f>I148/G148*100</f>
        <v>74.694951911046388</v>
      </c>
      <c r="M148" s="72">
        <f>I148-G148</f>
        <v>-495.26014000000009</v>
      </c>
      <c r="N148" s="48">
        <f>N150+N151</f>
        <v>1957.15931</v>
      </c>
      <c r="O148" s="50">
        <f>N148/G148*100</f>
        <v>99.999992846775967</v>
      </c>
      <c r="P148" s="227" t="s">
        <v>65</v>
      </c>
    </row>
    <row r="149" spans="1:16" s="52" customFormat="1" ht="135" customHeight="1" x14ac:dyDescent="0.25">
      <c r="A149" s="201"/>
      <c r="B149" s="182"/>
      <c r="C149" s="183"/>
      <c r="D149" s="183"/>
      <c r="E149" s="184"/>
      <c r="F149" s="34" t="s">
        <v>21</v>
      </c>
      <c r="G149" s="67">
        <v>0</v>
      </c>
      <c r="H149" s="67">
        <v>0</v>
      </c>
      <c r="I149" s="67">
        <v>0</v>
      </c>
      <c r="J149" s="61">
        <f t="shared" si="23"/>
        <v>0</v>
      </c>
      <c r="K149" s="73"/>
      <c r="L149" s="73"/>
      <c r="M149" s="85"/>
      <c r="N149" s="85"/>
      <c r="O149" s="70"/>
      <c r="P149" s="228"/>
    </row>
    <row r="150" spans="1:16" s="52" customFormat="1" ht="135" customHeight="1" x14ac:dyDescent="0.25">
      <c r="A150" s="201"/>
      <c r="B150" s="182"/>
      <c r="C150" s="183"/>
      <c r="D150" s="183"/>
      <c r="E150" s="184"/>
      <c r="F150" s="34" t="s">
        <v>22</v>
      </c>
      <c r="G150" s="54">
        <v>146.69999999999999</v>
      </c>
      <c r="H150" s="67">
        <v>146.69999999999999</v>
      </c>
      <c r="I150" s="67">
        <v>58.2</v>
      </c>
      <c r="J150" s="58">
        <f t="shared" si="23"/>
        <v>-88.499999999999986</v>
      </c>
      <c r="K150" s="57">
        <f>IF(I150=0,0,I150/H150*100)</f>
        <v>39.672801635991824</v>
      </c>
      <c r="L150" s="57">
        <f>I150/G150*100</f>
        <v>39.672801635991824</v>
      </c>
      <c r="M150" s="88">
        <f>I150-G150</f>
        <v>-88.499999999999986</v>
      </c>
      <c r="N150" s="59">
        <v>146.69999999999999</v>
      </c>
      <c r="O150" s="57">
        <f>N150/G150*100</f>
        <v>100</v>
      </c>
      <c r="P150" s="228"/>
    </row>
    <row r="151" spans="1:16" s="52" customFormat="1" ht="135" customHeight="1" x14ac:dyDescent="0.25">
      <c r="A151" s="201"/>
      <c r="B151" s="182"/>
      <c r="C151" s="183"/>
      <c r="D151" s="183"/>
      <c r="E151" s="184"/>
      <c r="F151" s="34" t="s">
        <v>23</v>
      </c>
      <c r="G151" s="54">
        <v>1810.4594500000001</v>
      </c>
      <c r="H151" s="54">
        <v>1403.6994500000001</v>
      </c>
      <c r="I151" s="54">
        <v>1403.69931</v>
      </c>
      <c r="J151" s="70">
        <f t="shared" si="23"/>
        <v>-1.4000000010128133E-4</v>
      </c>
      <c r="K151" s="57">
        <f>IF(H151=0,0,I151/H151*100)</f>
        <v>99.999990026354993</v>
      </c>
      <c r="L151" s="57">
        <f>I151/G151*100</f>
        <v>77.532767165815287</v>
      </c>
      <c r="M151" s="88">
        <f>I151-G151</f>
        <v>-406.76014000000009</v>
      </c>
      <c r="N151" s="59">
        <v>1810.45931</v>
      </c>
      <c r="O151" s="57">
        <f>N151/G151*100</f>
        <v>99.999992267156273</v>
      </c>
      <c r="P151" s="228"/>
    </row>
    <row r="152" spans="1:16" s="52" customFormat="1" ht="135" customHeight="1" x14ac:dyDescent="0.25">
      <c r="A152" s="201"/>
      <c r="B152" s="182"/>
      <c r="C152" s="183"/>
      <c r="D152" s="183"/>
      <c r="E152" s="184"/>
      <c r="F152" s="38" t="s">
        <v>24</v>
      </c>
      <c r="G152" s="67">
        <v>0</v>
      </c>
      <c r="H152" s="67">
        <v>0</v>
      </c>
      <c r="I152" s="67">
        <v>0</v>
      </c>
      <c r="J152" s="61">
        <f t="shared" si="23"/>
        <v>0</v>
      </c>
      <c r="K152" s="120">
        <f>IF(H152=0,0,I152/H152*100)</f>
        <v>0</v>
      </c>
      <c r="L152" s="66"/>
      <c r="M152" s="85"/>
      <c r="N152" s="85"/>
      <c r="O152" s="70"/>
      <c r="P152" s="228"/>
    </row>
    <row r="153" spans="1:16" s="52" customFormat="1" ht="135" customHeight="1" x14ac:dyDescent="0.25">
      <c r="A153" s="201"/>
      <c r="B153" s="182"/>
      <c r="C153" s="183"/>
      <c r="D153" s="183"/>
      <c r="E153" s="184"/>
      <c r="F153" s="38" t="s">
        <v>25</v>
      </c>
      <c r="G153" s="67">
        <v>0</v>
      </c>
      <c r="H153" s="67">
        <v>0</v>
      </c>
      <c r="I153" s="67">
        <v>0</v>
      </c>
      <c r="J153" s="61">
        <f t="shared" si="23"/>
        <v>0</v>
      </c>
      <c r="K153" s="69">
        <f>IF(H153=0,0,I153/H153*100)</f>
        <v>0</v>
      </c>
      <c r="L153" s="66"/>
      <c r="M153" s="85"/>
      <c r="N153" s="85"/>
      <c r="O153" s="70"/>
      <c r="P153" s="228"/>
    </row>
    <row r="154" spans="1:16" s="52" customFormat="1" ht="135" customHeight="1" x14ac:dyDescent="0.25">
      <c r="A154" s="202"/>
      <c r="B154" s="185"/>
      <c r="C154" s="186"/>
      <c r="D154" s="186"/>
      <c r="E154" s="187"/>
      <c r="F154" s="45" t="s">
        <v>26</v>
      </c>
      <c r="G154" s="67">
        <v>0</v>
      </c>
      <c r="H154" s="67">
        <v>0</v>
      </c>
      <c r="I154" s="67">
        <v>0</v>
      </c>
      <c r="J154" s="61">
        <f t="shared" si="23"/>
        <v>0</v>
      </c>
      <c r="K154" s="69">
        <f>IF(H154=0,0,I154/H154*100)</f>
        <v>0</v>
      </c>
      <c r="L154" s="66"/>
      <c r="M154" s="85"/>
      <c r="N154" s="85"/>
      <c r="O154" s="70"/>
      <c r="P154" s="229"/>
    </row>
    <row r="155" spans="1:16" s="52" customFormat="1" ht="135" customHeight="1" x14ac:dyDescent="0.25">
      <c r="A155" s="200">
        <v>23</v>
      </c>
      <c r="B155" s="179" t="s">
        <v>66</v>
      </c>
      <c r="C155" s="180"/>
      <c r="D155" s="180"/>
      <c r="E155" s="181"/>
      <c r="F155" s="27" t="s">
        <v>19</v>
      </c>
      <c r="G155" s="47">
        <f>G156+G157+G158+G159+G161</f>
        <v>0</v>
      </c>
      <c r="H155" s="47">
        <f>H156+H157+H158+H159+H161</f>
        <v>0</v>
      </c>
      <c r="I155" s="48">
        <f>I156+I157+I158+I159+I161</f>
        <v>0</v>
      </c>
      <c r="J155" s="121">
        <f t="shared" si="23"/>
        <v>0</v>
      </c>
      <c r="K155" s="122">
        <f>IF(I155=0,0,I155/H155*100)</f>
        <v>0</v>
      </c>
      <c r="L155" s="123"/>
      <c r="M155" s="124"/>
      <c r="N155" s="124"/>
      <c r="O155" s="125"/>
      <c r="P155" s="227" t="s">
        <v>61</v>
      </c>
    </row>
    <row r="156" spans="1:16" s="52" customFormat="1" ht="135" customHeight="1" x14ac:dyDescent="0.25">
      <c r="A156" s="201"/>
      <c r="B156" s="182"/>
      <c r="C156" s="183"/>
      <c r="D156" s="183"/>
      <c r="E156" s="184"/>
      <c r="F156" s="34" t="s">
        <v>21</v>
      </c>
      <c r="G156" s="67">
        <v>0</v>
      </c>
      <c r="H156" s="67">
        <v>0</v>
      </c>
      <c r="I156" s="67">
        <v>0</v>
      </c>
      <c r="J156" s="98">
        <f t="shared" si="23"/>
        <v>0</v>
      </c>
      <c r="K156" s="62">
        <f t="shared" ref="K156:K161" si="24">IF(H156=0,0,I156/H156*100)</f>
        <v>0</v>
      </c>
      <c r="L156" s="66"/>
      <c r="M156" s="85"/>
      <c r="N156" s="85"/>
      <c r="O156" s="70"/>
      <c r="P156" s="228"/>
    </row>
    <row r="157" spans="1:16" s="52" customFormat="1" ht="135" customHeight="1" x14ac:dyDescent="0.25">
      <c r="A157" s="201"/>
      <c r="B157" s="182"/>
      <c r="C157" s="183"/>
      <c r="D157" s="183"/>
      <c r="E157" s="184"/>
      <c r="F157" s="34" t="s">
        <v>22</v>
      </c>
      <c r="G157" s="67">
        <v>0</v>
      </c>
      <c r="H157" s="67">
        <v>0</v>
      </c>
      <c r="I157" s="67">
        <v>0</v>
      </c>
      <c r="J157" s="81">
        <f t="shared" si="23"/>
        <v>0</v>
      </c>
      <c r="K157" s="62">
        <f t="shared" si="24"/>
        <v>0</v>
      </c>
      <c r="L157" s="66"/>
      <c r="M157" s="85"/>
      <c r="N157" s="85"/>
      <c r="O157" s="70"/>
      <c r="P157" s="228"/>
    </row>
    <row r="158" spans="1:16" s="52" customFormat="1" ht="135" customHeight="1" x14ac:dyDescent="0.25">
      <c r="A158" s="201"/>
      <c r="B158" s="182"/>
      <c r="C158" s="183"/>
      <c r="D158" s="183"/>
      <c r="E158" s="184"/>
      <c r="F158" s="34" t="s">
        <v>23</v>
      </c>
      <c r="G158" s="67">
        <v>0</v>
      </c>
      <c r="H158" s="67">
        <v>0</v>
      </c>
      <c r="I158" s="67">
        <v>0</v>
      </c>
      <c r="J158" s="81">
        <f t="shared" si="23"/>
        <v>0</v>
      </c>
      <c r="K158" s="62">
        <f t="shared" si="24"/>
        <v>0</v>
      </c>
      <c r="L158" s="66"/>
      <c r="M158" s="85"/>
      <c r="N158" s="85"/>
      <c r="O158" s="70"/>
      <c r="P158" s="228"/>
    </row>
    <row r="159" spans="1:16" s="52" customFormat="1" ht="135" customHeight="1" x14ac:dyDescent="0.25">
      <c r="A159" s="201"/>
      <c r="B159" s="182"/>
      <c r="C159" s="183"/>
      <c r="D159" s="183"/>
      <c r="E159" s="184"/>
      <c r="F159" s="38" t="s">
        <v>24</v>
      </c>
      <c r="G159" s="67">
        <v>0</v>
      </c>
      <c r="H159" s="67">
        <v>0</v>
      </c>
      <c r="I159" s="67">
        <v>0</v>
      </c>
      <c r="J159" s="98">
        <f t="shared" si="23"/>
        <v>0</v>
      </c>
      <c r="K159" s="62">
        <f t="shared" si="24"/>
        <v>0</v>
      </c>
      <c r="L159" s="66"/>
      <c r="M159" s="85"/>
      <c r="N159" s="85"/>
      <c r="O159" s="70"/>
      <c r="P159" s="228"/>
    </row>
    <row r="160" spans="1:16" s="52" customFormat="1" ht="135" customHeight="1" x14ac:dyDescent="0.25">
      <c r="A160" s="201"/>
      <c r="B160" s="182"/>
      <c r="C160" s="183"/>
      <c r="D160" s="183"/>
      <c r="E160" s="184"/>
      <c r="F160" s="38" t="s">
        <v>25</v>
      </c>
      <c r="G160" s="67">
        <v>0</v>
      </c>
      <c r="H160" s="67">
        <v>0</v>
      </c>
      <c r="I160" s="67">
        <v>0</v>
      </c>
      <c r="J160" s="98">
        <f t="shared" si="23"/>
        <v>0</v>
      </c>
      <c r="K160" s="62">
        <f t="shared" si="24"/>
        <v>0</v>
      </c>
      <c r="L160" s="66"/>
      <c r="M160" s="85"/>
      <c r="N160" s="85"/>
      <c r="O160" s="70"/>
      <c r="P160" s="228"/>
    </row>
    <row r="161" spans="1:16" s="52" customFormat="1" ht="135" customHeight="1" x14ac:dyDescent="0.25">
      <c r="A161" s="202"/>
      <c r="B161" s="185"/>
      <c r="C161" s="186"/>
      <c r="D161" s="186"/>
      <c r="E161" s="187"/>
      <c r="F161" s="45" t="s">
        <v>26</v>
      </c>
      <c r="G161" s="67">
        <v>0</v>
      </c>
      <c r="H161" s="67">
        <v>0</v>
      </c>
      <c r="I161" s="67">
        <v>0</v>
      </c>
      <c r="J161" s="98">
        <f t="shared" si="23"/>
        <v>0</v>
      </c>
      <c r="K161" s="62">
        <f t="shared" si="24"/>
        <v>0</v>
      </c>
      <c r="L161" s="66"/>
      <c r="M161" s="85"/>
      <c r="N161" s="85"/>
      <c r="O161" s="70"/>
      <c r="P161" s="229"/>
    </row>
    <row r="162" spans="1:16" ht="135" customHeight="1" x14ac:dyDescent="0.25">
      <c r="A162" s="200">
        <v>24</v>
      </c>
      <c r="B162" s="179" t="s">
        <v>67</v>
      </c>
      <c r="C162" s="180"/>
      <c r="D162" s="180"/>
      <c r="E162" s="181"/>
      <c r="F162" s="27" t="s">
        <v>19</v>
      </c>
      <c r="G162" s="47">
        <f>G163+G164+G165+G166+G168</f>
        <v>11850</v>
      </c>
      <c r="H162" s="47">
        <f>H163+H164+H165+H166+H168</f>
        <v>10425.960000000001</v>
      </c>
      <c r="I162" s="48">
        <f>I163+I164+I165+I166+I168</f>
        <v>10346.52</v>
      </c>
      <c r="J162" s="76">
        <f t="shared" si="23"/>
        <v>-79.440000000000509</v>
      </c>
      <c r="K162" s="50">
        <f>IF(I162=0,0,I162/H162*100)</f>
        <v>99.238055776158745</v>
      </c>
      <c r="L162" s="50">
        <f>I162/(G162-G168)*100</f>
        <v>99.238055776158745</v>
      </c>
      <c r="M162" s="72">
        <f>I162-(G162)</f>
        <v>-1503.4799999999996</v>
      </c>
      <c r="N162" s="48">
        <f>N165</f>
        <v>10346.519999999999</v>
      </c>
      <c r="O162" s="50">
        <f>N162/(G162)*100</f>
        <v>87.312405063291138</v>
      </c>
      <c r="P162" s="227" t="s">
        <v>38</v>
      </c>
    </row>
    <row r="163" spans="1:16" ht="135" customHeight="1" x14ac:dyDescent="0.25">
      <c r="A163" s="201"/>
      <c r="B163" s="182"/>
      <c r="C163" s="183"/>
      <c r="D163" s="183"/>
      <c r="E163" s="184"/>
      <c r="F163" s="34" t="s">
        <v>21</v>
      </c>
      <c r="G163" s="54">
        <v>0</v>
      </c>
      <c r="H163" s="54">
        <v>0</v>
      </c>
      <c r="I163" s="55">
        <v>0</v>
      </c>
      <c r="J163" s="98">
        <f t="shared" si="23"/>
        <v>0</v>
      </c>
      <c r="K163" s="73"/>
      <c r="L163" s="73"/>
      <c r="M163" s="85"/>
      <c r="N163" s="85"/>
      <c r="O163" s="70"/>
      <c r="P163" s="228"/>
    </row>
    <row r="164" spans="1:16" s="126" customFormat="1" ht="135" customHeight="1" x14ac:dyDescent="0.65">
      <c r="A164" s="201"/>
      <c r="B164" s="182"/>
      <c r="C164" s="183"/>
      <c r="D164" s="183"/>
      <c r="E164" s="184"/>
      <c r="F164" s="34" t="s">
        <v>22</v>
      </c>
      <c r="G164" s="54">
        <v>0</v>
      </c>
      <c r="H164" s="54">
        <v>0</v>
      </c>
      <c r="I164" s="55">
        <v>0</v>
      </c>
      <c r="J164" s="98">
        <f t="shared" si="23"/>
        <v>0</v>
      </c>
      <c r="K164" s="73"/>
      <c r="L164" s="73"/>
      <c r="M164" s="85"/>
      <c r="N164" s="85"/>
      <c r="O164" s="70"/>
      <c r="P164" s="228"/>
    </row>
    <row r="165" spans="1:16" s="126" customFormat="1" ht="135" customHeight="1" x14ac:dyDescent="0.65">
      <c r="A165" s="201"/>
      <c r="B165" s="182"/>
      <c r="C165" s="183"/>
      <c r="D165" s="183"/>
      <c r="E165" s="184"/>
      <c r="F165" s="34" t="s">
        <v>23</v>
      </c>
      <c r="G165" s="127">
        <v>10425.960000000001</v>
      </c>
      <c r="H165" s="127">
        <v>10425.960000000001</v>
      </c>
      <c r="I165" s="127">
        <v>10346.52</v>
      </c>
      <c r="J165" s="58">
        <f t="shared" si="23"/>
        <v>-79.440000000000509</v>
      </c>
      <c r="K165" s="57">
        <f>IF(H165=0,0,I165/H165*100)</f>
        <v>99.238055776158745</v>
      </c>
      <c r="L165" s="57">
        <f>I165/G165*100</f>
        <v>99.238055776158745</v>
      </c>
      <c r="M165" s="88">
        <f>I165-G165</f>
        <v>-79.440000000000509</v>
      </c>
      <c r="N165" s="59">
        <v>10346.519999999999</v>
      </c>
      <c r="O165" s="57">
        <f>N165/G165*100</f>
        <v>99.238055776158717</v>
      </c>
      <c r="P165" s="228"/>
    </row>
    <row r="166" spans="1:16" s="126" customFormat="1" ht="135" customHeight="1" x14ac:dyDescent="0.65">
      <c r="A166" s="201"/>
      <c r="B166" s="182"/>
      <c r="C166" s="183"/>
      <c r="D166" s="183"/>
      <c r="E166" s="184"/>
      <c r="F166" s="38" t="s">
        <v>24</v>
      </c>
      <c r="G166" s="128">
        <v>0</v>
      </c>
      <c r="H166" s="54">
        <v>0</v>
      </c>
      <c r="I166" s="55">
        <v>0</v>
      </c>
      <c r="J166" s="98">
        <f t="shared" si="23"/>
        <v>0</v>
      </c>
      <c r="K166" s="62">
        <f>IF(H166=0,0,I166/H166*100)</f>
        <v>0</v>
      </c>
      <c r="L166" s="73"/>
      <c r="M166" s="85"/>
      <c r="N166" s="85"/>
      <c r="O166" s="70"/>
      <c r="P166" s="228"/>
    </row>
    <row r="167" spans="1:16" s="126" customFormat="1" ht="135" customHeight="1" x14ac:dyDescent="0.65">
      <c r="A167" s="201"/>
      <c r="B167" s="182"/>
      <c r="C167" s="183"/>
      <c r="D167" s="183"/>
      <c r="E167" s="184"/>
      <c r="F167" s="38" t="s">
        <v>25</v>
      </c>
      <c r="G167" s="128">
        <v>0</v>
      </c>
      <c r="H167" s="54">
        <v>0</v>
      </c>
      <c r="I167" s="55">
        <v>0</v>
      </c>
      <c r="J167" s="98">
        <f t="shared" si="23"/>
        <v>0</v>
      </c>
      <c r="K167" s="62">
        <f>IF(H167=0,0,I167/H167*100)</f>
        <v>0</v>
      </c>
      <c r="L167" s="66"/>
      <c r="M167" s="85"/>
      <c r="N167" s="85"/>
      <c r="O167" s="70"/>
      <c r="P167" s="228"/>
    </row>
    <row r="168" spans="1:16" s="126" customFormat="1" ht="135" customHeight="1" x14ac:dyDescent="0.65">
      <c r="A168" s="202"/>
      <c r="B168" s="185"/>
      <c r="C168" s="186"/>
      <c r="D168" s="186"/>
      <c r="E168" s="187"/>
      <c r="F168" s="45" t="s">
        <v>26</v>
      </c>
      <c r="G168" s="128">
        <v>1424.04</v>
      </c>
      <c r="H168" s="54">
        <v>0</v>
      </c>
      <c r="I168" s="55">
        <v>0</v>
      </c>
      <c r="J168" s="98">
        <f t="shared" si="23"/>
        <v>0</v>
      </c>
      <c r="K168" s="62">
        <f>IF(H168=0,0,I168/H168*100)</f>
        <v>0</v>
      </c>
      <c r="L168" s="66"/>
      <c r="M168" s="85"/>
      <c r="N168" s="85"/>
      <c r="O168" s="70"/>
      <c r="P168" s="229"/>
    </row>
    <row r="169" spans="1:16" s="126" customFormat="1" ht="135" customHeight="1" x14ac:dyDescent="0.65">
      <c r="A169" s="200">
        <v>25</v>
      </c>
      <c r="B169" s="179" t="s">
        <v>68</v>
      </c>
      <c r="C169" s="180"/>
      <c r="D169" s="180"/>
      <c r="E169" s="181"/>
      <c r="F169" s="27" t="s">
        <v>19</v>
      </c>
      <c r="G169" s="47">
        <f>G170+G171+G172+G173+G175</f>
        <v>70846.332379999993</v>
      </c>
      <c r="H169" s="47">
        <f>H170+H171+H172+H173+H175</f>
        <v>26168.82069</v>
      </c>
      <c r="I169" s="48">
        <f>I170+I171+I172+I173+I175</f>
        <v>25053.194</v>
      </c>
      <c r="J169" s="72">
        <f t="shared" si="23"/>
        <v>-1115.626690000001</v>
      </c>
      <c r="K169" s="50">
        <f>IF(I169=0,0,I169/H169*100)</f>
        <v>95.736809452684582</v>
      </c>
      <c r="L169" s="50">
        <f>I169/(G169-G175)*100</f>
        <v>42.088571961851933</v>
      </c>
      <c r="M169" s="72">
        <f>I169-(G169-G175)</f>
        <v>-34471.738379999995</v>
      </c>
      <c r="N169" s="48">
        <f>N171+N172</f>
        <v>44055.795400000003</v>
      </c>
      <c r="O169" s="50">
        <f>N169/(G169-G175)*100</f>
        <v>74.012340104400494</v>
      </c>
      <c r="P169" s="227" t="s">
        <v>69</v>
      </c>
    </row>
    <row r="170" spans="1:16" s="126" customFormat="1" ht="135" customHeight="1" x14ac:dyDescent="0.65">
      <c r="A170" s="201"/>
      <c r="B170" s="182"/>
      <c r="C170" s="183"/>
      <c r="D170" s="183"/>
      <c r="E170" s="184"/>
      <c r="F170" s="34" t="s">
        <v>21</v>
      </c>
      <c r="G170" s="54">
        <v>0</v>
      </c>
      <c r="H170" s="54">
        <v>0</v>
      </c>
      <c r="I170" s="55">
        <v>0</v>
      </c>
      <c r="J170" s="98">
        <f t="shared" si="23"/>
        <v>0</v>
      </c>
      <c r="K170" s="99">
        <f t="shared" ref="K170:K175" si="25">IF(H170=0,0,I170/H170*100)</f>
        <v>0</v>
      </c>
      <c r="L170" s="73"/>
      <c r="M170" s="85"/>
      <c r="N170" s="85"/>
      <c r="O170" s="70"/>
      <c r="P170" s="228"/>
    </row>
    <row r="171" spans="1:16" s="126" customFormat="1" ht="135" customHeight="1" x14ac:dyDescent="0.65">
      <c r="A171" s="201"/>
      <c r="B171" s="182"/>
      <c r="C171" s="183"/>
      <c r="D171" s="183"/>
      <c r="E171" s="184"/>
      <c r="F171" s="34" t="s">
        <v>22</v>
      </c>
      <c r="G171" s="54">
        <v>9505.2000000000007</v>
      </c>
      <c r="H171" s="54">
        <v>0</v>
      </c>
      <c r="I171" s="55">
        <v>0</v>
      </c>
      <c r="J171" s="98">
        <f t="shared" si="23"/>
        <v>0</v>
      </c>
      <c r="K171" s="99">
        <f t="shared" si="25"/>
        <v>0</v>
      </c>
      <c r="L171" s="73"/>
      <c r="M171" s="85"/>
      <c r="N171" s="59">
        <v>9505.2000000000007</v>
      </c>
      <c r="O171" s="57">
        <f>N171/G171*100</f>
        <v>100</v>
      </c>
      <c r="P171" s="228"/>
    </row>
    <row r="172" spans="1:16" s="126" customFormat="1" ht="135" customHeight="1" x14ac:dyDescent="0.65">
      <c r="A172" s="201"/>
      <c r="B172" s="182"/>
      <c r="C172" s="183"/>
      <c r="D172" s="183"/>
      <c r="E172" s="184"/>
      <c r="F172" s="34" t="s">
        <v>23</v>
      </c>
      <c r="G172" s="127">
        <v>50019.732380000001</v>
      </c>
      <c r="H172" s="127">
        <v>26168.82069</v>
      </c>
      <c r="I172" s="127">
        <v>25053.194</v>
      </c>
      <c r="J172" s="129">
        <f t="shared" si="23"/>
        <v>-1115.626690000001</v>
      </c>
      <c r="K172" s="57">
        <f t="shared" si="25"/>
        <v>95.736809452684582</v>
      </c>
      <c r="L172" s="57">
        <f>I172/G172*100</f>
        <v>50.086621435058539</v>
      </c>
      <c r="M172" s="88">
        <f>I172-G172</f>
        <v>-24966.538380000002</v>
      </c>
      <c r="N172" s="59">
        <v>34550.595399999998</v>
      </c>
      <c r="O172" s="57">
        <f>N172/G172*100</f>
        <v>69.073930938932378</v>
      </c>
      <c r="P172" s="228"/>
    </row>
    <row r="173" spans="1:16" s="126" customFormat="1" ht="135" customHeight="1" x14ac:dyDescent="0.65">
      <c r="A173" s="201"/>
      <c r="B173" s="182"/>
      <c r="C173" s="183"/>
      <c r="D173" s="183"/>
      <c r="E173" s="184"/>
      <c r="F173" s="38" t="s">
        <v>24</v>
      </c>
      <c r="G173" s="128">
        <v>0</v>
      </c>
      <c r="H173" s="54">
        <v>0</v>
      </c>
      <c r="I173" s="55">
        <v>0</v>
      </c>
      <c r="J173" s="98">
        <f t="shared" si="23"/>
        <v>0</v>
      </c>
      <c r="K173" s="62">
        <f t="shared" si="25"/>
        <v>0</v>
      </c>
      <c r="L173" s="73"/>
      <c r="M173" s="85"/>
      <c r="N173" s="85"/>
      <c r="O173" s="70"/>
      <c r="P173" s="228"/>
    </row>
    <row r="174" spans="1:16" s="126" customFormat="1" ht="135" customHeight="1" x14ac:dyDescent="0.65">
      <c r="A174" s="201"/>
      <c r="B174" s="182"/>
      <c r="C174" s="183"/>
      <c r="D174" s="183"/>
      <c r="E174" s="184"/>
      <c r="F174" s="38" t="s">
        <v>25</v>
      </c>
      <c r="G174" s="128">
        <v>0</v>
      </c>
      <c r="H174" s="54">
        <v>0</v>
      </c>
      <c r="I174" s="55">
        <v>0</v>
      </c>
      <c r="J174" s="98">
        <f t="shared" si="23"/>
        <v>0</v>
      </c>
      <c r="K174" s="62">
        <f t="shared" si="25"/>
        <v>0</v>
      </c>
      <c r="L174" s="66"/>
      <c r="M174" s="85"/>
      <c r="N174" s="85"/>
      <c r="O174" s="70"/>
      <c r="P174" s="228"/>
    </row>
    <row r="175" spans="1:16" s="126" customFormat="1" ht="135" customHeight="1" x14ac:dyDescent="0.65">
      <c r="A175" s="202"/>
      <c r="B175" s="185"/>
      <c r="C175" s="186"/>
      <c r="D175" s="186"/>
      <c r="E175" s="187"/>
      <c r="F175" s="45" t="s">
        <v>26</v>
      </c>
      <c r="G175" s="128">
        <v>11321.4</v>
      </c>
      <c r="H175" s="54">
        <v>0</v>
      </c>
      <c r="I175" s="55">
        <v>0</v>
      </c>
      <c r="J175" s="98">
        <f t="shared" si="23"/>
        <v>0</v>
      </c>
      <c r="K175" s="62">
        <f t="shared" si="25"/>
        <v>0</v>
      </c>
      <c r="L175" s="66"/>
      <c r="M175" s="85"/>
      <c r="N175" s="85"/>
      <c r="O175" s="70"/>
      <c r="P175" s="229"/>
    </row>
    <row r="176" spans="1:16" s="126" customFormat="1" ht="135" customHeight="1" x14ac:dyDescent="1.05">
      <c r="A176" s="1"/>
      <c r="B176" s="1"/>
      <c r="C176" s="2"/>
      <c r="D176" s="2"/>
      <c r="E176" s="3"/>
      <c r="F176" s="4"/>
      <c r="G176" s="5"/>
      <c r="H176" s="5"/>
      <c r="I176" s="6"/>
      <c r="J176" s="7"/>
      <c r="K176" s="8"/>
      <c r="L176" s="130"/>
      <c r="M176" s="10"/>
      <c r="N176" s="10"/>
      <c r="O176" s="10"/>
      <c r="P176" s="5"/>
    </row>
    <row r="177" spans="1:16" s="126" customFormat="1" ht="135" customHeight="1" x14ac:dyDescent="1.05">
      <c r="A177" s="1"/>
      <c r="B177" s="1"/>
      <c r="C177" s="2"/>
      <c r="D177" s="2"/>
      <c r="E177" s="3"/>
      <c r="F177" s="4"/>
      <c r="G177" s="5"/>
      <c r="H177" s="5"/>
      <c r="I177" s="6"/>
      <c r="J177" s="7"/>
      <c r="K177" s="8"/>
      <c r="L177" s="130"/>
      <c r="M177" s="10"/>
      <c r="N177" s="10"/>
      <c r="O177" s="10"/>
      <c r="P177" s="5"/>
    </row>
    <row r="178" spans="1:16" s="126" customFormat="1" ht="135" customHeight="1" x14ac:dyDescent="1.05">
      <c r="A178" s="1"/>
      <c r="B178" s="1"/>
      <c r="C178" s="2"/>
      <c r="D178" s="2"/>
      <c r="E178" s="3"/>
      <c r="F178" s="4"/>
      <c r="G178" s="5"/>
      <c r="H178" s="5"/>
      <c r="I178" s="6"/>
      <c r="J178" s="7"/>
      <c r="K178" s="8"/>
      <c r="L178" s="130"/>
      <c r="M178" s="10"/>
      <c r="N178" s="10"/>
      <c r="O178" s="10"/>
      <c r="P178" s="5"/>
    </row>
    <row r="179" spans="1:16" s="126" customFormat="1" ht="135" customHeight="1" x14ac:dyDescent="1.05">
      <c r="A179" s="1"/>
      <c r="B179" s="1"/>
      <c r="C179" s="2"/>
      <c r="D179" s="2"/>
      <c r="E179" s="3"/>
      <c r="F179" s="4"/>
      <c r="G179" s="5"/>
      <c r="H179" s="5"/>
      <c r="I179" s="6"/>
      <c r="J179" s="7"/>
      <c r="K179" s="8"/>
      <c r="L179" s="130"/>
      <c r="M179" s="10"/>
      <c r="N179" s="10"/>
      <c r="O179" s="10"/>
      <c r="P179" s="5"/>
    </row>
    <row r="180" spans="1:16" s="126" customFormat="1" ht="135" customHeight="1" x14ac:dyDescent="1.05">
      <c r="A180" s="1"/>
      <c r="B180" s="1"/>
      <c r="C180" s="2"/>
      <c r="D180" s="2"/>
      <c r="E180" s="3"/>
      <c r="F180" s="4"/>
      <c r="G180" s="5"/>
      <c r="H180" s="5"/>
      <c r="I180" s="6"/>
      <c r="J180" s="7"/>
      <c r="K180" s="8"/>
      <c r="L180" s="130"/>
      <c r="M180" s="10"/>
      <c r="N180" s="10"/>
      <c r="O180" s="10"/>
      <c r="P180" s="5"/>
    </row>
    <row r="181" spans="1:16" s="126" customFormat="1" ht="135" customHeight="1" x14ac:dyDescent="1.05">
      <c r="A181" s="1"/>
      <c r="B181" s="1"/>
      <c r="C181" s="2"/>
      <c r="D181" s="2"/>
      <c r="E181" s="3"/>
      <c r="F181" s="4"/>
      <c r="G181" s="5"/>
      <c r="H181" s="5"/>
      <c r="I181" s="6"/>
      <c r="J181" s="7"/>
      <c r="K181" s="8"/>
      <c r="L181" s="130"/>
      <c r="M181" s="10"/>
      <c r="N181" s="10"/>
      <c r="O181" s="10"/>
      <c r="P181" s="5"/>
    </row>
    <row r="182" spans="1:16" s="126" customFormat="1" ht="135" customHeight="1" x14ac:dyDescent="1.05">
      <c r="A182" s="1"/>
      <c r="B182" s="1"/>
      <c r="C182" s="2"/>
      <c r="D182" s="2"/>
      <c r="E182" s="3"/>
      <c r="F182" s="4"/>
      <c r="G182" s="5"/>
      <c r="H182" s="5"/>
      <c r="I182" s="6"/>
      <c r="J182" s="7"/>
      <c r="K182" s="8"/>
      <c r="L182" s="130"/>
      <c r="M182" s="10"/>
      <c r="N182" s="10"/>
      <c r="O182" s="10"/>
      <c r="P182" s="5"/>
    </row>
    <row r="183" spans="1:16" s="126" customFormat="1" ht="135" customHeight="1" x14ac:dyDescent="1.05">
      <c r="A183" s="1"/>
      <c r="B183" s="1"/>
      <c r="C183" s="2"/>
      <c r="D183" s="2"/>
      <c r="E183" s="3"/>
      <c r="F183" s="4"/>
      <c r="G183" s="5"/>
      <c r="H183" s="5"/>
      <c r="I183" s="6"/>
      <c r="J183" s="7"/>
      <c r="K183" s="8"/>
      <c r="L183" s="130"/>
      <c r="M183" s="10"/>
      <c r="N183" s="10"/>
      <c r="O183" s="10"/>
      <c r="P183" s="5"/>
    </row>
    <row r="184" spans="1:16" s="126" customFormat="1" ht="135" customHeight="1" x14ac:dyDescent="1.05">
      <c r="A184" s="1"/>
      <c r="B184" s="1"/>
      <c r="C184" s="2"/>
      <c r="D184" s="2"/>
      <c r="E184" s="3"/>
      <c r="F184" s="4"/>
      <c r="G184" s="5"/>
      <c r="H184" s="5"/>
      <c r="I184" s="6"/>
      <c r="J184" s="7"/>
      <c r="K184" s="8"/>
      <c r="L184" s="130"/>
      <c r="M184" s="10"/>
      <c r="N184" s="10"/>
      <c r="O184" s="10"/>
      <c r="P184" s="5"/>
    </row>
    <row r="185" spans="1:16" s="126" customFormat="1" ht="135" customHeight="1" x14ac:dyDescent="1.05">
      <c r="A185" s="1"/>
      <c r="B185" s="1"/>
      <c r="C185" s="2"/>
      <c r="D185" s="2"/>
      <c r="E185" s="3"/>
      <c r="F185" s="4"/>
      <c r="G185" s="5"/>
      <c r="H185" s="5"/>
      <c r="I185" s="6"/>
      <c r="J185" s="7"/>
      <c r="K185" s="8"/>
      <c r="L185" s="130"/>
      <c r="M185" s="10"/>
      <c r="N185" s="10"/>
      <c r="O185" s="10"/>
      <c r="P185" s="5"/>
    </row>
    <row r="186" spans="1:16" s="126" customFormat="1" ht="135" customHeight="1" x14ac:dyDescent="1.05">
      <c r="A186" s="1"/>
      <c r="B186" s="1"/>
      <c r="C186" s="2"/>
      <c r="D186" s="2"/>
      <c r="E186" s="3"/>
      <c r="F186" s="4"/>
      <c r="G186" s="5"/>
      <c r="H186" s="5"/>
      <c r="I186" s="6"/>
      <c r="J186" s="7"/>
      <c r="K186" s="8"/>
      <c r="L186" s="130"/>
      <c r="M186" s="10"/>
      <c r="N186" s="10"/>
      <c r="O186" s="10"/>
      <c r="P186" s="5"/>
    </row>
    <row r="187" spans="1:16" s="126" customFormat="1" ht="135" customHeight="1" x14ac:dyDescent="1.05">
      <c r="A187" s="1"/>
      <c r="B187" s="1"/>
      <c r="C187" s="2"/>
      <c r="D187" s="2"/>
      <c r="E187" s="3"/>
      <c r="F187" s="4"/>
      <c r="G187" s="5"/>
      <c r="H187" s="5"/>
      <c r="I187" s="6"/>
      <c r="J187" s="7"/>
      <c r="K187" s="8"/>
      <c r="L187" s="130"/>
      <c r="M187" s="10"/>
      <c r="N187" s="10"/>
      <c r="O187" s="10"/>
      <c r="P187" s="5"/>
    </row>
    <row r="188" spans="1:16" s="126" customFormat="1" ht="135" customHeight="1" x14ac:dyDescent="1.05">
      <c r="A188" s="1"/>
      <c r="B188" s="1"/>
      <c r="C188" s="2"/>
      <c r="D188" s="2"/>
      <c r="E188" s="3"/>
      <c r="F188" s="4"/>
      <c r="G188" s="5"/>
      <c r="H188" s="5"/>
      <c r="I188" s="6"/>
      <c r="J188" s="7"/>
      <c r="K188" s="8"/>
      <c r="L188" s="130"/>
      <c r="M188" s="10"/>
      <c r="N188" s="10"/>
      <c r="O188" s="10"/>
      <c r="P188" s="5"/>
    </row>
    <row r="189" spans="1:16" s="126" customFormat="1" ht="135" customHeight="1" x14ac:dyDescent="1.05">
      <c r="A189" s="1"/>
      <c r="B189" s="1"/>
      <c r="C189" s="2"/>
      <c r="D189" s="2"/>
      <c r="E189" s="3"/>
      <c r="F189" s="4"/>
      <c r="G189" s="5"/>
      <c r="H189" s="5"/>
      <c r="I189" s="6"/>
      <c r="J189" s="7"/>
      <c r="K189" s="8"/>
      <c r="L189" s="130"/>
      <c r="M189" s="10"/>
      <c r="N189" s="10"/>
      <c r="O189" s="10"/>
      <c r="P189" s="5"/>
    </row>
    <row r="190" spans="1:16" s="126" customFormat="1" ht="135" customHeight="1" x14ac:dyDescent="1.05">
      <c r="A190" s="1"/>
      <c r="B190" s="1"/>
      <c r="C190" s="2"/>
      <c r="D190" s="2"/>
      <c r="E190" s="3"/>
      <c r="F190" s="4"/>
      <c r="G190" s="5"/>
      <c r="H190" s="5"/>
      <c r="I190" s="6"/>
      <c r="J190" s="7"/>
      <c r="K190" s="8"/>
      <c r="L190" s="130"/>
      <c r="M190" s="10"/>
      <c r="N190" s="10"/>
      <c r="O190" s="10"/>
      <c r="P190" s="5"/>
    </row>
    <row r="191" spans="1:16" s="126" customFormat="1" ht="135" customHeight="1" x14ac:dyDescent="1.05">
      <c r="A191" s="1"/>
      <c r="B191" s="1"/>
      <c r="C191" s="2"/>
      <c r="D191" s="2"/>
      <c r="E191" s="3"/>
      <c r="F191" s="4"/>
      <c r="G191" s="5"/>
      <c r="H191" s="5"/>
      <c r="I191" s="6"/>
      <c r="J191" s="7"/>
      <c r="K191" s="8"/>
      <c r="L191" s="130"/>
      <c r="M191" s="10"/>
      <c r="N191" s="10"/>
      <c r="O191" s="10"/>
      <c r="P191" s="5"/>
    </row>
    <row r="192" spans="1:16" s="126" customFormat="1" ht="135" customHeight="1" x14ac:dyDescent="1.05">
      <c r="A192" s="1"/>
      <c r="B192" s="1"/>
      <c r="C192" s="2"/>
      <c r="D192" s="2"/>
      <c r="E192" s="3"/>
      <c r="F192" s="4"/>
      <c r="G192" s="5"/>
      <c r="H192" s="5"/>
      <c r="I192" s="6"/>
      <c r="J192" s="7"/>
      <c r="K192" s="8"/>
      <c r="L192" s="130"/>
      <c r="M192" s="10"/>
      <c r="N192" s="10"/>
      <c r="O192" s="10"/>
      <c r="P192" s="5"/>
    </row>
    <row r="193" spans="1:16" s="126" customFormat="1" ht="135" customHeight="1" x14ac:dyDescent="1.05">
      <c r="A193" s="1"/>
      <c r="B193" s="1"/>
      <c r="C193" s="2"/>
      <c r="D193" s="2"/>
      <c r="E193" s="3"/>
      <c r="F193" s="4"/>
      <c r="G193" s="5"/>
      <c r="H193" s="5"/>
      <c r="I193" s="6"/>
      <c r="J193" s="7"/>
      <c r="K193" s="8"/>
      <c r="L193" s="130"/>
      <c r="M193" s="10"/>
      <c r="N193" s="10"/>
      <c r="O193" s="10"/>
      <c r="P193" s="5"/>
    </row>
    <row r="194" spans="1:16" s="126" customFormat="1" ht="135" customHeight="1" x14ac:dyDescent="1.05">
      <c r="A194" s="1"/>
      <c r="B194" s="1"/>
      <c r="C194" s="2"/>
      <c r="D194" s="2"/>
      <c r="E194" s="3"/>
      <c r="F194" s="4"/>
      <c r="G194" s="5"/>
      <c r="H194" s="5"/>
      <c r="I194" s="6"/>
      <c r="J194" s="7"/>
      <c r="K194" s="8"/>
      <c r="L194" s="130"/>
      <c r="M194" s="10"/>
      <c r="N194" s="10"/>
      <c r="O194" s="10"/>
      <c r="P194" s="5"/>
    </row>
    <row r="195" spans="1:16" s="126" customFormat="1" ht="135" customHeight="1" x14ac:dyDescent="1.05">
      <c r="A195" s="1"/>
      <c r="B195" s="1"/>
      <c r="C195" s="2"/>
      <c r="D195" s="2"/>
      <c r="E195" s="3"/>
      <c r="F195" s="4"/>
      <c r="G195" s="5"/>
      <c r="H195" s="5"/>
      <c r="I195" s="6"/>
      <c r="J195" s="7"/>
      <c r="K195" s="8"/>
      <c r="L195" s="130"/>
      <c r="M195" s="10"/>
      <c r="N195" s="10"/>
      <c r="O195" s="10"/>
      <c r="P195" s="5"/>
    </row>
    <row r="196" spans="1:16" s="126" customFormat="1" ht="135" customHeight="1" x14ac:dyDescent="1.05">
      <c r="A196" s="1"/>
      <c r="B196" s="1"/>
      <c r="C196" s="2"/>
      <c r="D196" s="2"/>
      <c r="E196" s="3"/>
      <c r="F196" s="4"/>
      <c r="G196" s="5"/>
      <c r="H196" s="5"/>
      <c r="I196" s="6"/>
      <c r="J196" s="7"/>
      <c r="K196" s="8"/>
      <c r="L196" s="130"/>
      <c r="M196" s="10"/>
      <c r="N196" s="10"/>
      <c r="O196" s="10"/>
      <c r="P196" s="5"/>
    </row>
    <row r="197" spans="1:16" s="126" customFormat="1" ht="135" customHeight="1" x14ac:dyDescent="1.05">
      <c r="A197" s="1"/>
      <c r="B197" s="1"/>
      <c r="C197" s="2"/>
      <c r="D197" s="2"/>
      <c r="E197" s="3"/>
      <c r="F197" s="4"/>
      <c r="G197" s="5"/>
      <c r="H197" s="5"/>
      <c r="I197" s="6"/>
      <c r="J197" s="7"/>
      <c r="K197" s="8"/>
      <c r="L197" s="130"/>
      <c r="M197" s="10"/>
      <c r="N197" s="10"/>
      <c r="O197" s="10"/>
      <c r="P197" s="5"/>
    </row>
    <row r="198" spans="1:16" s="126" customFormat="1" ht="135" customHeight="1" x14ac:dyDescent="1.05">
      <c r="A198" s="1"/>
      <c r="B198" s="1"/>
      <c r="C198" s="2"/>
      <c r="D198" s="2"/>
      <c r="E198" s="3"/>
      <c r="F198" s="4"/>
      <c r="G198" s="5"/>
      <c r="H198" s="5"/>
      <c r="I198" s="6"/>
      <c r="J198" s="7"/>
      <c r="K198" s="8"/>
      <c r="L198" s="130"/>
      <c r="M198" s="10"/>
      <c r="N198" s="10"/>
      <c r="O198" s="10"/>
      <c r="P198" s="5"/>
    </row>
    <row r="199" spans="1:16" s="126" customFormat="1" ht="135" customHeight="1" x14ac:dyDescent="1.05">
      <c r="A199" s="1"/>
      <c r="B199" s="1"/>
      <c r="C199" s="2"/>
      <c r="D199" s="2"/>
      <c r="E199" s="3"/>
      <c r="F199" s="4"/>
      <c r="G199" s="5"/>
      <c r="H199" s="5"/>
      <c r="I199" s="6"/>
      <c r="J199" s="7"/>
      <c r="K199" s="8"/>
      <c r="L199" s="130"/>
      <c r="M199" s="10"/>
      <c r="N199" s="10"/>
      <c r="O199" s="10"/>
      <c r="P199" s="5"/>
    </row>
    <row r="200" spans="1:16" s="126" customFormat="1" ht="135" customHeight="1" x14ac:dyDescent="1.05">
      <c r="A200" s="1"/>
      <c r="B200" s="1"/>
      <c r="C200" s="2"/>
      <c r="D200" s="2"/>
      <c r="E200" s="3"/>
      <c r="F200" s="4"/>
      <c r="G200" s="5"/>
      <c r="H200" s="5"/>
      <c r="I200" s="6"/>
      <c r="J200" s="7"/>
      <c r="K200" s="8"/>
      <c r="L200" s="130"/>
      <c r="M200" s="10"/>
      <c r="N200" s="10"/>
      <c r="O200" s="10"/>
      <c r="P200" s="5"/>
    </row>
    <row r="201" spans="1:16" s="126" customFormat="1" ht="135" customHeight="1" x14ac:dyDescent="1.05">
      <c r="A201" s="1"/>
      <c r="B201" s="1"/>
      <c r="C201" s="2"/>
      <c r="D201" s="2"/>
      <c r="E201" s="3"/>
      <c r="F201" s="4"/>
      <c r="G201" s="5"/>
      <c r="H201" s="5"/>
      <c r="I201" s="6"/>
      <c r="J201" s="7"/>
      <c r="K201" s="8"/>
      <c r="L201" s="130"/>
      <c r="M201" s="10"/>
      <c r="N201" s="10"/>
      <c r="O201" s="10"/>
      <c r="P201" s="5"/>
    </row>
    <row r="202" spans="1:16" s="126" customFormat="1" ht="135" customHeight="1" x14ac:dyDescent="1.05">
      <c r="A202" s="1"/>
      <c r="B202" s="1"/>
      <c r="C202" s="2"/>
      <c r="D202" s="2"/>
      <c r="E202" s="3"/>
      <c r="F202" s="4"/>
      <c r="G202" s="5"/>
      <c r="H202" s="5"/>
      <c r="I202" s="6"/>
      <c r="J202" s="7"/>
      <c r="K202" s="8"/>
      <c r="L202" s="130"/>
      <c r="M202" s="10"/>
      <c r="N202" s="10"/>
      <c r="O202" s="10"/>
      <c r="P202" s="5"/>
    </row>
    <row r="203" spans="1:16" s="126" customFormat="1" ht="135" customHeight="1" x14ac:dyDescent="1.05">
      <c r="A203" s="1"/>
      <c r="B203" s="1"/>
      <c r="C203" s="2"/>
      <c r="D203" s="2"/>
      <c r="E203" s="3"/>
      <c r="F203" s="4"/>
      <c r="G203" s="5"/>
      <c r="H203" s="5"/>
      <c r="I203" s="6"/>
      <c r="J203" s="7"/>
      <c r="K203" s="8"/>
      <c r="L203" s="130"/>
      <c r="M203" s="10"/>
      <c r="N203" s="10"/>
      <c r="O203" s="10"/>
      <c r="P203" s="5"/>
    </row>
    <row r="204" spans="1:16" s="126" customFormat="1" ht="135" customHeight="1" x14ac:dyDescent="1.05">
      <c r="A204" s="1"/>
      <c r="B204" s="1"/>
      <c r="C204" s="2"/>
      <c r="D204" s="2"/>
      <c r="E204" s="3"/>
      <c r="F204" s="4"/>
      <c r="G204" s="5"/>
      <c r="H204" s="5"/>
      <c r="I204" s="6"/>
      <c r="J204" s="7"/>
      <c r="K204" s="8"/>
      <c r="L204" s="130"/>
      <c r="M204" s="10"/>
      <c r="N204" s="10"/>
      <c r="O204" s="10"/>
      <c r="P204" s="5"/>
    </row>
    <row r="205" spans="1:16" s="126" customFormat="1" ht="135" customHeight="1" x14ac:dyDescent="1.05">
      <c r="A205" s="1"/>
      <c r="B205" s="1"/>
      <c r="C205" s="2"/>
      <c r="D205" s="2"/>
      <c r="E205" s="3"/>
      <c r="F205" s="4"/>
      <c r="G205" s="5"/>
      <c r="H205" s="5"/>
      <c r="I205" s="6"/>
      <c r="J205" s="7"/>
      <c r="K205" s="8"/>
      <c r="L205" s="130"/>
      <c r="M205" s="10"/>
      <c r="N205" s="10"/>
      <c r="O205" s="10"/>
      <c r="P205" s="5"/>
    </row>
    <row r="206" spans="1:16" s="126" customFormat="1" ht="135" customHeight="1" x14ac:dyDescent="1.05">
      <c r="A206" s="1"/>
      <c r="B206" s="1"/>
      <c r="C206" s="2"/>
      <c r="D206" s="2"/>
      <c r="E206" s="3"/>
      <c r="F206" s="4"/>
      <c r="G206" s="5"/>
      <c r="H206" s="5"/>
      <c r="I206" s="6"/>
      <c r="J206" s="7"/>
      <c r="K206" s="8"/>
      <c r="L206" s="130"/>
      <c r="M206" s="10"/>
      <c r="N206" s="10"/>
      <c r="O206" s="10"/>
      <c r="P206" s="5"/>
    </row>
    <row r="207" spans="1:16" s="126" customFormat="1" ht="135" customHeight="1" x14ac:dyDescent="1.05">
      <c r="A207" s="1"/>
      <c r="B207" s="1"/>
      <c r="C207" s="2"/>
      <c r="D207" s="2"/>
      <c r="E207" s="3"/>
      <c r="F207" s="4"/>
      <c r="G207" s="5"/>
      <c r="H207" s="5"/>
      <c r="I207" s="6"/>
      <c r="J207" s="7"/>
      <c r="K207" s="8"/>
      <c r="L207" s="130"/>
      <c r="M207" s="10"/>
      <c r="N207" s="10"/>
      <c r="O207" s="10"/>
      <c r="P207" s="5"/>
    </row>
    <row r="208" spans="1:16" s="126" customFormat="1" ht="135" customHeight="1" x14ac:dyDescent="1.05">
      <c r="A208" s="1"/>
      <c r="B208" s="1"/>
      <c r="C208" s="2"/>
      <c r="D208" s="2"/>
      <c r="E208" s="3"/>
      <c r="F208" s="4"/>
      <c r="G208" s="5"/>
      <c r="H208" s="5"/>
      <c r="I208" s="6"/>
      <c r="J208" s="7"/>
      <c r="K208" s="8"/>
      <c r="L208" s="130"/>
      <c r="M208" s="10"/>
      <c r="N208" s="10"/>
      <c r="O208" s="10"/>
      <c r="P208" s="5"/>
    </row>
    <row r="209" spans="1:16" s="126" customFormat="1" ht="135" customHeight="1" x14ac:dyDescent="1.05">
      <c r="A209" s="1"/>
      <c r="B209" s="1"/>
      <c r="C209" s="2"/>
      <c r="D209" s="2"/>
      <c r="E209" s="3"/>
      <c r="F209" s="4"/>
      <c r="G209" s="5"/>
      <c r="H209" s="5"/>
      <c r="I209" s="6"/>
      <c r="J209" s="7"/>
      <c r="K209" s="8"/>
      <c r="L209" s="130"/>
      <c r="M209" s="10"/>
      <c r="N209" s="10"/>
      <c r="O209" s="10"/>
      <c r="P209" s="5"/>
    </row>
    <row r="210" spans="1:16" s="126" customFormat="1" ht="135" customHeight="1" x14ac:dyDescent="1.05">
      <c r="A210" s="1"/>
      <c r="B210" s="1"/>
      <c r="C210" s="2"/>
      <c r="D210" s="2"/>
      <c r="E210" s="3"/>
      <c r="F210" s="4"/>
      <c r="G210" s="5"/>
      <c r="H210" s="5"/>
      <c r="I210" s="6"/>
      <c r="J210" s="7"/>
      <c r="K210" s="8"/>
      <c r="L210" s="130"/>
      <c r="M210" s="10"/>
      <c r="N210" s="10"/>
      <c r="O210" s="10"/>
      <c r="P210" s="5"/>
    </row>
    <row r="211" spans="1:16" s="126" customFormat="1" ht="135" customHeight="1" x14ac:dyDescent="1.05">
      <c r="A211" s="1"/>
      <c r="B211" s="1"/>
      <c r="C211" s="2"/>
      <c r="D211" s="2"/>
      <c r="E211" s="3"/>
      <c r="F211" s="4"/>
      <c r="G211" s="5"/>
      <c r="H211" s="5"/>
      <c r="I211" s="6"/>
      <c r="J211" s="7"/>
      <c r="K211" s="8"/>
      <c r="L211" s="130"/>
      <c r="M211" s="10"/>
      <c r="N211" s="10"/>
      <c r="O211" s="10"/>
      <c r="P211" s="5"/>
    </row>
    <row r="212" spans="1:16" s="126" customFormat="1" ht="135" customHeight="1" x14ac:dyDescent="1.05">
      <c r="A212" s="1"/>
      <c r="B212" s="1"/>
      <c r="C212" s="2"/>
      <c r="D212" s="2"/>
      <c r="E212" s="3"/>
      <c r="F212" s="4"/>
      <c r="G212" s="5"/>
      <c r="H212" s="5"/>
      <c r="I212" s="6"/>
      <c r="J212" s="7"/>
      <c r="K212" s="8"/>
      <c r="L212" s="130"/>
      <c r="M212" s="10"/>
      <c r="N212" s="10"/>
      <c r="O212" s="10"/>
      <c r="P212" s="5"/>
    </row>
    <row r="213" spans="1:16" s="126" customFormat="1" ht="135" customHeight="1" x14ac:dyDescent="1.05">
      <c r="A213" s="1"/>
      <c r="B213" s="1"/>
      <c r="C213" s="2"/>
      <c r="D213" s="2"/>
      <c r="E213" s="3"/>
      <c r="F213" s="4"/>
      <c r="G213" s="5"/>
      <c r="H213" s="5"/>
      <c r="I213" s="6"/>
      <c r="J213" s="7"/>
      <c r="K213" s="8"/>
      <c r="L213" s="130"/>
      <c r="M213" s="10"/>
      <c r="N213" s="10"/>
      <c r="O213" s="10"/>
      <c r="P213" s="5"/>
    </row>
    <row r="214" spans="1:16" s="126" customFormat="1" ht="135" customHeight="1" x14ac:dyDescent="1.05">
      <c r="A214" s="1"/>
      <c r="B214" s="1"/>
      <c r="C214" s="2"/>
      <c r="D214" s="2"/>
      <c r="E214" s="3"/>
      <c r="F214" s="4"/>
      <c r="G214" s="5"/>
      <c r="H214" s="5"/>
      <c r="I214" s="6"/>
      <c r="J214" s="7"/>
      <c r="K214" s="8"/>
      <c r="L214" s="130"/>
      <c r="M214" s="10"/>
      <c r="N214" s="10"/>
      <c r="O214" s="10"/>
      <c r="P214" s="5"/>
    </row>
    <row r="215" spans="1:16" s="126" customFormat="1" ht="135" customHeight="1" x14ac:dyDescent="1.05">
      <c r="A215" s="1"/>
      <c r="B215" s="1"/>
      <c r="C215" s="2"/>
      <c r="D215" s="2"/>
      <c r="E215" s="3"/>
      <c r="F215" s="4"/>
      <c r="G215" s="5"/>
      <c r="H215" s="5"/>
      <c r="I215" s="6"/>
      <c r="J215" s="7"/>
      <c r="K215" s="8"/>
      <c r="L215" s="130"/>
      <c r="M215" s="10"/>
      <c r="N215" s="10"/>
      <c r="O215" s="10"/>
      <c r="P215" s="5"/>
    </row>
    <row r="216" spans="1:16" s="126" customFormat="1" ht="135" customHeight="1" x14ac:dyDescent="1.05">
      <c r="A216" s="1"/>
      <c r="B216" s="1"/>
      <c r="C216" s="2"/>
      <c r="D216" s="2"/>
      <c r="E216" s="3"/>
      <c r="F216" s="4"/>
      <c r="G216" s="5"/>
      <c r="H216" s="5"/>
      <c r="I216" s="6"/>
      <c r="J216" s="7"/>
      <c r="K216" s="8"/>
      <c r="L216" s="130"/>
      <c r="M216" s="10"/>
      <c r="N216" s="10"/>
      <c r="O216" s="10"/>
      <c r="P216" s="5"/>
    </row>
    <row r="217" spans="1:16" s="126" customFormat="1" ht="135" customHeight="1" x14ac:dyDescent="1.05">
      <c r="A217" s="1"/>
      <c r="B217" s="1"/>
      <c r="C217" s="2"/>
      <c r="D217" s="2"/>
      <c r="E217" s="3"/>
      <c r="F217" s="4"/>
      <c r="G217" s="5"/>
      <c r="H217" s="5"/>
      <c r="I217" s="6"/>
      <c r="J217" s="7"/>
      <c r="K217" s="8"/>
      <c r="L217" s="130"/>
      <c r="M217" s="10"/>
      <c r="N217" s="10"/>
      <c r="O217" s="10"/>
      <c r="P217" s="5"/>
    </row>
    <row r="218" spans="1:16" s="126" customFormat="1" ht="135" customHeight="1" x14ac:dyDescent="1.05">
      <c r="A218" s="1"/>
      <c r="B218" s="1"/>
      <c r="C218" s="2"/>
      <c r="D218" s="2"/>
      <c r="E218" s="3"/>
      <c r="F218" s="4"/>
      <c r="G218" s="5"/>
      <c r="H218" s="5"/>
      <c r="I218" s="6"/>
      <c r="J218" s="7"/>
      <c r="K218" s="8"/>
      <c r="L218" s="130"/>
      <c r="M218" s="10"/>
      <c r="N218" s="10"/>
      <c r="O218" s="10"/>
      <c r="P218" s="5"/>
    </row>
    <row r="219" spans="1:16" s="126" customFormat="1" ht="135" customHeight="1" x14ac:dyDescent="1.05">
      <c r="A219" s="1"/>
      <c r="B219" s="1"/>
      <c r="C219" s="2"/>
      <c r="D219" s="2"/>
      <c r="E219" s="3"/>
      <c r="F219" s="4"/>
      <c r="G219" s="5"/>
      <c r="H219" s="5"/>
      <c r="I219" s="6"/>
      <c r="J219" s="7"/>
      <c r="K219" s="8"/>
      <c r="L219" s="130"/>
      <c r="M219" s="10"/>
      <c r="N219" s="10"/>
      <c r="O219" s="10"/>
      <c r="P219" s="5"/>
    </row>
    <row r="220" spans="1:16" s="126" customFormat="1" ht="135" customHeight="1" x14ac:dyDescent="1.05">
      <c r="A220" s="1"/>
      <c r="B220" s="1"/>
      <c r="C220" s="2"/>
      <c r="D220" s="2"/>
      <c r="E220" s="3"/>
      <c r="F220" s="4"/>
      <c r="G220" s="5"/>
      <c r="H220" s="5"/>
      <c r="I220" s="6"/>
      <c r="J220" s="7"/>
      <c r="K220" s="8"/>
      <c r="L220" s="130"/>
      <c r="M220" s="10"/>
      <c r="N220" s="10"/>
      <c r="O220" s="10"/>
      <c r="P220" s="5"/>
    </row>
    <row r="221" spans="1:16" s="126" customFormat="1" ht="135" customHeight="1" x14ac:dyDescent="1.05">
      <c r="A221" s="1"/>
      <c r="B221" s="1"/>
      <c r="C221" s="2"/>
      <c r="D221" s="2"/>
      <c r="E221" s="3"/>
      <c r="F221" s="4"/>
      <c r="G221" s="5"/>
      <c r="H221" s="5"/>
      <c r="I221" s="6"/>
      <c r="J221" s="7"/>
      <c r="K221" s="8"/>
      <c r="L221" s="130"/>
      <c r="M221" s="10"/>
      <c r="N221" s="10"/>
      <c r="O221" s="10"/>
      <c r="P221" s="5"/>
    </row>
    <row r="222" spans="1:16" s="126" customFormat="1" ht="135" customHeight="1" x14ac:dyDescent="1.05">
      <c r="A222" s="1"/>
      <c r="B222" s="1"/>
      <c r="C222" s="2"/>
      <c r="D222" s="2"/>
      <c r="E222" s="3"/>
      <c r="F222" s="4"/>
      <c r="G222" s="5"/>
      <c r="H222" s="5"/>
      <c r="I222" s="6"/>
      <c r="J222" s="7"/>
      <c r="K222" s="8"/>
      <c r="L222" s="130"/>
      <c r="M222" s="10"/>
      <c r="N222" s="10"/>
      <c r="O222" s="10"/>
      <c r="P222" s="5"/>
    </row>
    <row r="223" spans="1:16" s="126" customFormat="1" ht="135" customHeight="1" x14ac:dyDescent="1.05">
      <c r="A223" s="1"/>
      <c r="B223" s="1"/>
      <c r="C223" s="2"/>
      <c r="D223" s="2"/>
      <c r="E223" s="3"/>
      <c r="F223" s="4"/>
      <c r="G223" s="5"/>
      <c r="H223" s="5"/>
      <c r="I223" s="6"/>
      <c r="J223" s="7"/>
      <c r="K223" s="8"/>
      <c r="L223" s="130"/>
      <c r="M223" s="10"/>
      <c r="N223" s="10"/>
      <c r="O223" s="10"/>
      <c r="P223" s="5"/>
    </row>
    <row r="224" spans="1:16" s="126" customFormat="1" ht="135" customHeight="1" x14ac:dyDescent="1.05">
      <c r="A224" s="1"/>
      <c r="B224" s="1"/>
      <c r="C224" s="2"/>
      <c r="D224" s="2"/>
      <c r="E224" s="3"/>
      <c r="F224" s="4"/>
      <c r="G224" s="5"/>
      <c r="H224" s="5"/>
      <c r="I224" s="6"/>
      <c r="J224" s="7"/>
      <c r="K224" s="8"/>
      <c r="L224" s="130"/>
      <c r="M224" s="10"/>
      <c r="N224" s="10"/>
      <c r="O224" s="10"/>
      <c r="P224" s="5"/>
    </row>
    <row r="225" spans="1:16" s="126" customFormat="1" ht="135" customHeight="1" x14ac:dyDescent="1.05">
      <c r="A225" s="1"/>
      <c r="B225" s="1"/>
      <c r="C225" s="2"/>
      <c r="D225" s="2"/>
      <c r="E225" s="3"/>
      <c r="F225" s="4"/>
      <c r="G225" s="5"/>
      <c r="H225" s="5"/>
      <c r="I225" s="6"/>
      <c r="J225" s="7"/>
      <c r="K225" s="8"/>
      <c r="L225" s="130"/>
      <c r="M225" s="10"/>
      <c r="N225" s="10"/>
      <c r="O225" s="10"/>
      <c r="P225" s="5"/>
    </row>
    <row r="226" spans="1:16" s="126" customFormat="1" ht="135" customHeight="1" x14ac:dyDescent="1.05">
      <c r="A226" s="1"/>
      <c r="B226" s="1"/>
      <c r="C226" s="2"/>
      <c r="D226" s="2"/>
      <c r="E226" s="3"/>
      <c r="F226" s="4"/>
      <c r="G226" s="5"/>
      <c r="H226" s="5"/>
      <c r="I226" s="6"/>
      <c r="J226" s="7"/>
      <c r="K226" s="8"/>
      <c r="L226" s="130"/>
      <c r="M226" s="10"/>
      <c r="N226" s="10"/>
      <c r="O226" s="10"/>
      <c r="P226" s="5"/>
    </row>
    <row r="227" spans="1:16" s="126" customFormat="1" ht="135" customHeight="1" x14ac:dyDescent="1.05">
      <c r="A227" s="1"/>
      <c r="B227" s="1"/>
      <c r="C227" s="2"/>
      <c r="D227" s="2"/>
      <c r="E227" s="3"/>
      <c r="F227" s="4"/>
      <c r="G227" s="5"/>
      <c r="H227" s="5"/>
      <c r="I227" s="6"/>
      <c r="J227" s="7"/>
      <c r="K227" s="8"/>
      <c r="L227" s="130"/>
      <c r="M227" s="10"/>
      <c r="N227" s="10"/>
      <c r="O227" s="10"/>
      <c r="P227" s="5"/>
    </row>
    <row r="228" spans="1:16" s="126" customFormat="1" ht="135" customHeight="1" x14ac:dyDescent="1.05">
      <c r="A228" s="1"/>
      <c r="B228" s="1"/>
      <c r="C228" s="2"/>
      <c r="D228" s="2"/>
      <c r="E228" s="3"/>
      <c r="F228" s="4"/>
      <c r="G228" s="5"/>
      <c r="H228" s="5"/>
      <c r="I228" s="6"/>
      <c r="J228" s="7"/>
      <c r="K228" s="8"/>
      <c r="L228" s="130"/>
      <c r="M228" s="10"/>
      <c r="N228" s="10"/>
      <c r="O228" s="10"/>
      <c r="P228" s="5"/>
    </row>
    <row r="229" spans="1:16" s="126" customFormat="1" ht="135" customHeight="1" x14ac:dyDescent="1.05">
      <c r="A229" s="1"/>
      <c r="B229" s="1"/>
      <c r="C229" s="2"/>
      <c r="D229" s="2"/>
      <c r="E229" s="3"/>
      <c r="F229" s="4"/>
      <c r="G229" s="5"/>
      <c r="H229" s="5"/>
      <c r="I229" s="6"/>
      <c r="J229" s="7"/>
      <c r="K229" s="8"/>
      <c r="L229" s="130"/>
      <c r="M229" s="10"/>
      <c r="N229" s="10"/>
      <c r="O229" s="10"/>
      <c r="P229" s="5"/>
    </row>
    <row r="230" spans="1:16" s="126" customFormat="1" ht="135" customHeight="1" x14ac:dyDescent="1.05">
      <c r="A230" s="1"/>
      <c r="B230" s="1"/>
      <c r="C230" s="2"/>
      <c r="D230" s="2"/>
      <c r="E230" s="3"/>
      <c r="F230" s="4"/>
      <c r="G230" s="5"/>
      <c r="H230" s="5"/>
      <c r="I230" s="6"/>
      <c r="J230" s="7"/>
      <c r="K230" s="8"/>
      <c r="L230" s="130"/>
      <c r="M230" s="10"/>
      <c r="N230" s="10"/>
      <c r="O230" s="10"/>
      <c r="P230" s="5"/>
    </row>
    <row r="231" spans="1:16" s="126" customFormat="1" ht="135" customHeight="1" x14ac:dyDescent="1.05">
      <c r="A231" s="1"/>
      <c r="B231" s="1"/>
      <c r="C231" s="2"/>
      <c r="D231" s="2"/>
      <c r="E231" s="3"/>
      <c r="F231" s="4"/>
      <c r="G231" s="5"/>
      <c r="H231" s="5"/>
      <c r="I231" s="6"/>
      <c r="J231" s="7"/>
      <c r="K231" s="8"/>
      <c r="L231" s="130"/>
      <c r="M231" s="10"/>
      <c r="N231" s="10"/>
      <c r="O231" s="10"/>
      <c r="P231" s="5"/>
    </row>
    <row r="232" spans="1:16" s="126" customFormat="1" ht="135" customHeight="1" x14ac:dyDescent="1.05">
      <c r="A232" s="1"/>
      <c r="B232" s="1"/>
      <c r="C232" s="2"/>
      <c r="D232" s="2"/>
      <c r="E232" s="3"/>
      <c r="F232" s="4"/>
      <c r="G232" s="5"/>
      <c r="H232" s="5"/>
      <c r="I232" s="6"/>
      <c r="J232" s="7"/>
      <c r="K232" s="8"/>
      <c r="L232" s="130"/>
      <c r="M232" s="10"/>
      <c r="N232" s="10"/>
      <c r="O232" s="10"/>
      <c r="P232" s="5"/>
    </row>
    <row r="233" spans="1:16" s="126" customFormat="1" ht="135" customHeight="1" x14ac:dyDescent="1.05">
      <c r="A233" s="1"/>
      <c r="B233" s="1"/>
      <c r="C233" s="2"/>
      <c r="D233" s="2"/>
      <c r="E233" s="3"/>
      <c r="F233" s="4"/>
      <c r="G233" s="5"/>
      <c r="H233" s="5"/>
      <c r="I233" s="6"/>
      <c r="J233" s="7"/>
      <c r="K233" s="8"/>
      <c r="L233" s="130"/>
      <c r="M233" s="10"/>
      <c r="N233" s="10"/>
      <c r="O233" s="10"/>
      <c r="P233" s="5"/>
    </row>
    <row r="234" spans="1:16" s="126" customFormat="1" ht="135" customHeight="1" x14ac:dyDescent="1.05">
      <c r="A234" s="1"/>
      <c r="B234" s="1"/>
      <c r="C234" s="2"/>
      <c r="D234" s="2"/>
      <c r="E234" s="3"/>
      <c r="F234" s="4"/>
      <c r="G234" s="5"/>
      <c r="H234" s="5"/>
      <c r="I234" s="6"/>
      <c r="J234" s="7"/>
      <c r="K234" s="8"/>
      <c r="L234" s="130"/>
      <c r="M234" s="10"/>
      <c r="N234" s="10"/>
      <c r="O234" s="10"/>
      <c r="P234" s="5"/>
    </row>
    <row r="235" spans="1:16" s="126" customFormat="1" ht="135" customHeight="1" x14ac:dyDescent="1.05">
      <c r="A235" s="1"/>
      <c r="B235" s="1"/>
      <c r="C235" s="2"/>
      <c r="D235" s="2"/>
      <c r="E235" s="3"/>
      <c r="F235" s="4"/>
      <c r="G235" s="5"/>
      <c r="H235" s="5"/>
      <c r="I235" s="6"/>
      <c r="J235" s="7"/>
      <c r="K235" s="8"/>
      <c r="L235" s="130"/>
      <c r="M235" s="10"/>
      <c r="N235" s="10"/>
      <c r="O235" s="10"/>
      <c r="P235" s="5"/>
    </row>
    <row r="236" spans="1:16" s="126" customFormat="1" ht="135" customHeight="1" x14ac:dyDescent="1.05">
      <c r="A236" s="1"/>
      <c r="B236" s="1"/>
      <c r="C236" s="2"/>
      <c r="D236" s="2"/>
      <c r="E236" s="3"/>
      <c r="F236" s="4"/>
      <c r="G236" s="5"/>
      <c r="H236" s="5"/>
      <c r="I236" s="6"/>
      <c r="J236" s="7"/>
      <c r="K236" s="8"/>
      <c r="L236" s="130"/>
      <c r="M236" s="10"/>
      <c r="N236" s="10"/>
      <c r="O236" s="10"/>
      <c r="P236" s="5"/>
    </row>
    <row r="237" spans="1:16" s="126" customFormat="1" ht="135" customHeight="1" x14ac:dyDescent="1.05">
      <c r="A237" s="1"/>
      <c r="B237" s="1"/>
      <c r="C237" s="2"/>
      <c r="D237" s="2"/>
      <c r="E237" s="3"/>
      <c r="F237" s="4"/>
      <c r="G237" s="5"/>
      <c r="H237" s="5"/>
      <c r="I237" s="6"/>
      <c r="J237" s="7"/>
      <c r="K237" s="8"/>
      <c r="L237" s="130"/>
      <c r="M237" s="10"/>
      <c r="N237" s="10"/>
      <c r="O237" s="10"/>
      <c r="P237" s="5"/>
    </row>
    <row r="238" spans="1:16" s="126" customFormat="1" ht="135" customHeight="1" x14ac:dyDescent="1.05">
      <c r="A238" s="1"/>
      <c r="B238" s="1"/>
      <c r="C238" s="2"/>
      <c r="D238" s="2"/>
      <c r="E238" s="3"/>
      <c r="F238" s="4"/>
      <c r="G238" s="5"/>
      <c r="H238" s="5"/>
      <c r="I238" s="6"/>
      <c r="J238" s="7"/>
      <c r="K238" s="8"/>
      <c r="L238" s="130"/>
      <c r="M238" s="10"/>
      <c r="N238" s="10"/>
      <c r="O238" s="10"/>
      <c r="P238" s="5"/>
    </row>
    <row r="239" spans="1:16" s="126" customFormat="1" x14ac:dyDescent="1.05">
      <c r="A239" s="1"/>
      <c r="B239" s="1"/>
      <c r="C239" s="2"/>
      <c r="D239" s="2"/>
      <c r="E239" s="3"/>
      <c r="F239" s="4"/>
      <c r="G239" s="5"/>
      <c r="H239" s="5"/>
      <c r="I239" s="6"/>
      <c r="J239" s="7"/>
      <c r="K239" s="8"/>
      <c r="L239" s="130"/>
      <c r="M239" s="10"/>
      <c r="N239" s="10"/>
      <c r="O239" s="10"/>
      <c r="P239" s="5"/>
    </row>
    <row r="240" spans="1:16" s="126" customFormat="1" x14ac:dyDescent="1.05">
      <c r="A240" s="1"/>
      <c r="B240" s="1"/>
      <c r="C240" s="2"/>
      <c r="D240" s="2"/>
      <c r="E240" s="3"/>
      <c r="F240" s="4"/>
      <c r="G240" s="5"/>
      <c r="H240" s="5"/>
      <c r="I240" s="6"/>
      <c r="J240" s="7"/>
      <c r="K240" s="8"/>
      <c r="L240" s="130"/>
      <c r="M240" s="10"/>
      <c r="N240" s="10"/>
      <c r="O240" s="10"/>
      <c r="P240" s="5"/>
    </row>
    <row r="241" spans="1:16" s="126" customFormat="1" x14ac:dyDescent="1.05">
      <c r="A241" s="1"/>
      <c r="B241" s="1"/>
      <c r="C241" s="2"/>
      <c r="D241" s="2"/>
      <c r="E241" s="3"/>
      <c r="F241" s="4"/>
      <c r="G241" s="5"/>
      <c r="H241" s="5"/>
      <c r="I241" s="6"/>
      <c r="J241" s="7"/>
      <c r="K241" s="8"/>
      <c r="L241" s="130"/>
      <c r="M241" s="10"/>
      <c r="N241" s="10"/>
      <c r="O241" s="10"/>
      <c r="P241" s="5"/>
    </row>
    <row r="242" spans="1:16" s="126" customFormat="1" x14ac:dyDescent="1.05">
      <c r="A242" s="1"/>
      <c r="B242" s="1"/>
      <c r="C242" s="2"/>
      <c r="D242" s="2"/>
      <c r="E242" s="3"/>
      <c r="F242" s="4"/>
      <c r="G242" s="5"/>
      <c r="H242" s="5"/>
      <c r="I242" s="6"/>
      <c r="J242" s="7"/>
      <c r="K242" s="8"/>
      <c r="L242" s="130"/>
      <c r="M242" s="10"/>
      <c r="N242" s="10"/>
      <c r="O242" s="10"/>
      <c r="P242" s="5"/>
    </row>
    <row r="243" spans="1:16" s="126" customFormat="1" x14ac:dyDescent="1.05">
      <c r="A243" s="1"/>
      <c r="B243" s="1"/>
      <c r="C243" s="2"/>
      <c r="D243" s="2"/>
      <c r="E243" s="3"/>
      <c r="F243" s="4"/>
      <c r="G243" s="5"/>
      <c r="H243" s="5"/>
      <c r="I243" s="6"/>
      <c r="J243" s="7"/>
      <c r="K243" s="8"/>
      <c r="L243" s="130"/>
      <c r="M243" s="10"/>
      <c r="N243" s="10"/>
      <c r="O243" s="10"/>
      <c r="P243" s="5"/>
    </row>
    <row r="244" spans="1:16" s="126" customFormat="1" x14ac:dyDescent="1.05">
      <c r="A244" s="1"/>
      <c r="B244" s="1"/>
      <c r="C244" s="2"/>
      <c r="D244" s="2"/>
      <c r="E244" s="3"/>
      <c r="F244" s="4"/>
      <c r="G244" s="5"/>
      <c r="H244" s="5"/>
      <c r="I244" s="6"/>
      <c r="J244" s="7"/>
      <c r="K244" s="8"/>
      <c r="L244" s="130"/>
      <c r="M244" s="10"/>
      <c r="N244" s="10"/>
      <c r="O244" s="10"/>
      <c r="P244" s="5"/>
    </row>
    <row r="245" spans="1:16" s="126" customFormat="1" x14ac:dyDescent="1.05">
      <c r="A245" s="1"/>
      <c r="B245" s="1"/>
      <c r="C245" s="2"/>
      <c r="D245" s="2"/>
      <c r="E245" s="3"/>
      <c r="F245" s="4"/>
      <c r="G245" s="5"/>
      <c r="H245" s="5"/>
      <c r="I245" s="6"/>
      <c r="J245" s="7"/>
      <c r="K245" s="8"/>
      <c r="L245" s="130"/>
      <c r="M245" s="10"/>
      <c r="N245" s="10"/>
      <c r="O245" s="10"/>
      <c r="P245" s="5"/>
    </row>
    <row r="246" spans="1:16" s="126" customFormat="1" x14ac:dyDescent="1.05">
      <c r="A246" s="1"/>
      <c r="B246" s="1"/>
      <c r="C246" s="2"/>
      <c r="D246" s="2"/>
      <c r="E246" s="3"/>
      <c r="F246" s="4"/>
      <c r="G246" s="5"/>
      <c r="H246" s="5"/>
      <c r="I246" s="6"/>
      <c r="J246" s="7"/>
      <c r="K246" s="8"/>
      <c r="L246" s="130"/>
      <c r="M246" s="10"/>
      <c r="N246" s="10"/>
      <c r="O246" s="10"/>
      <c r="P246" s="5"/>
    </row>
    <row r="247" spans="1:16" s="126" customFormat="1" x14ac:dyDescent="1.05">
      <c r="A247" s="1"/>
      <c r="B247" s="1"/>
      <c r="C247" s="2"/>
      <c r="D247" s="2"/>
      <c r="E247" s="3"/>
      <c r="F247" s="4"/>
      <c r="G247" s="5"/>
      <c r="H247" s="5"/>
      <c r="I247" s="6"/>
      <c r="J247" s="7"/>
      <c r="K247" s="8"/>
      <c r="L247" s="130"/>
      <c r="M247" s="10"/>
      <c r="N247" s="10"/>
      <c r="O247" s="10"/>
      <c r="P247" s="5"/>
    </row>
    <row r="248" spans="1:16" s="126" customFormat="1" x14ac:dyDescent="1.05">
      <c r="A248" s="1"/>
      <c r="B248" s="1"/>
      <c r="C248" s="2"/>
      <c r="D248" s="2"/>
      <c r="E248" s="3"/>
      <c r="F248" s="4"/>
      <c r="G248" s="5"/>
      <c r="H248" s="5"/>
      <c r="I248" s="6"/>
      <c r="J248" s="7"/>
      <c r="K248" s="8"/>
      <c r="L248" s="130"/>
      <c r="M248" s="10"/>
      <c r="N248" s="10"/>
      <c r="O248" s="10"/>
      <c r="P248" s="5"/>
    </row>
    <row r="249" spans="1:16" s="126" customFormat="1" x14ac:dyDescent="1.05">
      <c r="A249" s="1"/>
      <c r="B249" s="1"/>
      <c r="C249" s="2"/>
      <c r="D249" s="2"/>
      <c r="E249" s="3"/>
      <c r="F249" s="4"/>
      <c r="G249" s="5"/>
      <c r="H249" s="5"/>
      <c r="I249" s="6"/>
      <c r="J249" s="7"/>
      <c r="K249" s="8"/>
      <c r="L249" s="130"/>
      <c r="M249" s="10"/>
      <c r="N249" s="10"/>
      <c r="O249" s="10"/>
      <c r="P249" s="5"/>
    </row>
    <row r="250" spans="1:16" s="126" customFormat="1" x14ac:dyDescent="1.05">
      <c r="A250" s="1"/>
      <c r="B250" s="1"/>
      <c r="C250" s="2"/>
      <c r="D250" s="2"/>
      <c r="E250" s="3"/>
      <c r="F250" s="4"/>
      <c r="G250" s="5"/>
      <c r="H250" s="5"/>
      <c r="I250" s="6"/>
      <c r="J250" s="7"/>
      <c r="K250" s="8"/>
      <c r="L250" s="130"/>
      <c r="M250" s="10"/>
      <c r="N250" s="10"/>
      <c r="O250" s="10"/>
      <c r="P250" s="5"/>
    </row>
    <row r="251" spans="1:16" s="126" customFormat="1" x14ac:dyDescent="1.05">
      <c r="A251" s="1"/>
      <c r="B251" s="1"/>
      <c r="C251" s="2"/>
      <c r="D251" s="2"/>
      <c r="E251" s="3"/>
      <c r="F251" s="4"/>
      <c r="G251" s="5"/>
      <c r="H251" s="5"/>
      <c r="I251" s="6"/>
      <c r="J251" s="7"/>
      <c r="K251" s="8"/>
      <c r="L251" s="130"/>
      <c r="M251" s="10"/>
      <c r="N251" s="10"/>
      <c r="O251" s="10"/>
      <c r="P251" s="5"/>
    </row>
    <row r="252" spans="1:16" s="126" customFormat="1" x14ac:dyDescent="1.05">
      <c r="A252" s="1"/>
      <c r="B252" s="1"/>
      <c r="C252" s="2"/>
      <c r="D252" s="2"/>
      <c r="E252" s="3"/>
      <c r="F252" s="4"/>
      <c r="G252" s="5"/>
      <c r="H252" s="5"/>
      <c r="I252" s="6"/>
      <c r="J252" s="7"/>
      <c r="K252" s="8"/>
      <c r="L252" s="130"/>
      <c r="M252" s="10"/>
      <c r="N252" s="10"/>
      <c r="O252" s="10"/>
      <c r="P252" s="5"/>
    </row>
    <row r="253" spans="1:16" s="126" customFormat="1" x14ac:dyDescent="1.05">
      <c r="A253" s="1"/>
      <c r="B253" s="1"/>
      <c r="C253" s="2"/>
      <c r="D253" s="2"/>
      <c r="E253" s="3"/>
      <c r="F253" s="4"/>
      <c r="G253" s="5"/>
      <c r="H253" s="5"/>
      <c r="I253" s="6"/>
      <c r="J253" s="7"/>
      <c r="K253" s="8"/>
      <c r="L253" s="130"/>
      <c r="M253" s="10"/>
      <c r="N253" s="10"/>
      <c r="O253" s="10"/>
      <c r="P253" s="5"/>
    </row>
    <row r="254" spans="1:16" s="126" customFormat="1" x14ac:dyDescent="1.05">
      <c r="A254" s="1"/>
      <c r="B254" s="1"/>
      <c r="C254" s="2"/>
      <c r="D254" s="2"/>
      <c r="E254" s="3"/>
      <c r="F254" s="4"/>
      <c r="G254" s="5"/>
      <c r="H254" s="5"/>
      <c r="I254" s="6"/>
      <c r="J254" s="7"/>
      <c r="K254" s="8"/>
      <c r="L254" s="130"/>
      <c r="M254" s="10"/>
      <c r="N254" s="10"/>
      <c r="O254" s="10"/>
      <c r="P254" s="5"/>
    </row>
    <row r="255" spans="1:16" s="126" customFormat="1" x14ac:dyDescent="1.05">
      <c r="A255" s="1"/>
      <c r="B255" s="1"/>
      <c r="C255" s="2"/>
      <c r="D255" s="2"/>
      <c r="E255" s="3"/>
      <c r="F255" s="4"/>
      <c r="G255" s="5"/>
      <c r="H255" s="5"/>
      <c r="I255" s="6"/>
      <c r="J255" s="7"/>
      <c r="K255" s="8"/>
      <c r="L255" s="130"/>
      <c r="M255" s="10"/>
      <c r="N255" s="10"/>
      <c r="O255" s="10"/>
      <c r="P255" s="5"/>
    </row>
    <row r="256" spans="1:16" s="126" customFormat="1" x14ac:dyDescent="1.05">
      <c r="A256" s="1"/>
      <c r="B256" s="1"/>
      <c r="C256" s="2"/>
      <c r="D256" s="2"/>
      <c r="E256" s="3"/>
      <c r="F256" s="4"/>
      <c r="G256" s="5"/>
      <c r="H256" s="5"/>
      <c r="I256" s="6"/>
      <c r="J256" s="7"/>
      <c r="K256" s="8"/>
      <c r="L256" s="130"/>
      <c r="M256" s="10"/>
      <c r="N256" s="10"/>
      <c r="O256" s="10"/>
      <c r="P256" s="5"/>
    </row>
  </sheetData>
  <mergeCells count="88">
    <mergeCell ref="A162:A168"/>
    <mergeCell ref="B162:E168"/>
    <mergeCell ref="P162:P168"/>
    <mergeCell ref="A169:A175"/>
    <mergeCell ref="B169:E175"/>
    <mergeCell ref="P169:P175"/>
    <mergeCell ref="A148:A154"/>
    <mergeCell ref="B148:E154"/>
    <mergeCell ref="P148:P154"/>
    <mergeCell ref="A155:A161"/>
    <mergeCell ref="B155:E161"/>
    <mergeCell ref="P155:P161"/>
    <mergeCell ref="A134:A140"/>
    <mergeCell ref="B134:E140"/>
    <mergeCell ref="P134:P140"/>
    <mergeCell ref="A141:A147"/>
    <mergeCell ref="B141:E147"/>
    <mergeCell ref="P141:P147"/>
    <mergeCell ref="A120:A126"/>
    <mergeCell ref="B120:E126"/>
    <mergeCell ref="P120:P126"/>
    <mergeCell ref="A127:A133"/>
    <mergeCell ref="B127:E133"/>
    <mergeCell ref="P127:P133"/>
    <mergeCell ref="A106:A112"/>
    <mergeCell ref="B106:E112"/>
    <mergeCell ref="P106:P112"/>
    <mergeCell ref="A113:A119"/>
    <mergeCell ref="B113:E119"/>
    <mergeCell ref="P113:P119"/>
    <mergeCell ref="A92:A98"/>
    <mergeCell ref="B92:E98"/>
    <mergeCell ref="P92:P98"/>
    <mergeCell ref="A99:A105"/>
    <mergeCell ref="B99:E105"/>
    <mergeCell ref="P99:P105"/>
    <mergeCell ref="A78:A84"/>
    <mergeCell ref="B78:E84"/>
    <mergeCell ref="P78:P84"/>
    <mergeCell ref="A85:A91"/>
    <mergeCell ref="B85:E91"/>
    <mergeCell ref="P85:P91"/>
    <mergeCell ref="A64:A70"/>
    <mergeCell ref="B64:E70"/>
    <mergeCell ref="P64:P70"/>
    <mergeCell ref="A71:A77"/>
    <mergeCell ref="B71:E77"/>
    <mergeCell ref="P71:P77"/>
    <mergeCell ref="A50:A56"/>
    <mergeCell ref="B50:E56"/>
    <mergeCell ref="P50:P56"/>
    <mergeCell ref="A57:A63"/>
    <mergeCell ref="B57:E63"/>
    <mergeCell ref="P57:P63"/>
    <mergeCell ref="A36:A42"/>
    <mergeCell ref="B36:E42"/>
    <mergeCell ref="P36:P42"/>
    <mergeCell ref="A43:A49"/>
    <mergeCell ref="B43:E49"/>
    <mergeCell ref="P43:P49"/>
    <mergeCell ref="A22:A28"/>
    <mergeCell ref="B22:E28"/>
    <mergeCell ref="P22:P28"/>
    <mergeCell ref="A29:A35"/>
    <mergeCell ref="B29:E35"/>
    <mergeCell ref="P29:P35"/>
    <mergeCell ref="A8:A14"/>
    <mergeCell ref="B8:E14"/>
    <mergeCell ref="P8:P14"/>
    <mergeCell ref="A15:A21"/>
    <mergeCell ref="B15:E21"/>
    <mergeCell ref="P15:P21"/>
    <mergeCell ref="D7:E7"/>
    <mergeCell ref="A2:P3"/>
    <mergeCell ref="A4:A6"/>
    <mergeCell ref="B4:E6"/>
    <mergeCell ref="F4:F6"/>
    <mergeCell ref="G4:M4"/>
    <mergeCell ref="P4:P5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39370078740157483" right="0" top="0" bottom="0" header="0" footer="0"/>
  <pageSetup paperSize="9" scale="12" fitToHeight="0" orientation="landscape" r:id="rId1"/>
  <rowBreaks count="7" manualBreakCount="7">
    <brk id="28" max="16383" man="1"/>
    <brk id="49" max="16383" man="1"/>
    <brk id="70" max="16383" man="1"/>
    <brk id="91" max="16383" man="1"/>
    <brk id="112" max="16383" man="1"/>
    <brk id="133" max="16383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(на 30.09.2023)</vt:lpstr>
      <vt:lpstr>Лист1</vt:lpstr>
      <vt:lpstr>'СВОД (на 30.09.2023)'!Заголовки_для_печати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2023-12-28T07:03:41Z</dcterms:modified>
</cp:coreProperties>
</file>